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7575" windowHeight="5385" firstSheet="1" activeTab="1"/>
  </bookViews>
  <sheets>
    <sheet name="องค์ประกอบ 8 ปฐมวัย" sheetId="3" r:id="rId1"/>
    <sheet name="โปรแกรมคำนวณมาตรฐานปฐมวัย" sheetId="2" r:id="rId2"/>
    <sheet name="ผลมาตรฐานปฐมวัย" sheetId="7" r:id="rId3"/>
    <sheet name="องค์ประกอบ 8 พื้นฐาน" sheetId="6" r:id="rId4"/>
    <sheet name="โปรแกรมคำนวณมาตรฐานขั้นพื้นฐาน" sheetId="1" r:id="rId5"/>
    <sheet name="ผลมาตรฐานขั้นพื้นฐาน" sheetId="8" r:id="rId6"/>
  </sheets>
  <definedNames>
    <definedName name="_xlnm.Print_Area" localSheetId="4">โปรแกรมคำนวณมาตรฐานขั้นพื้นฐาน!$A$1:$H$89</definedName>
  </definedNames>
  <calcPr calcId="125725"/>
</workbook>
</file>

<file path=xl/calcChain.xml><?xml version="1.0" encoding="utf-8"?>
<calcChain xmlns="http://schemas.openxmlformats.org/spreadsheetml/2006/main">
  <c r="F86" i="1"/>
  <c r="C36" i="3"/>
  <c r="B27"/>
  <c r="B34"/>
  <c r="B57" i="7"/>
  <c r="B55"/>
  <c r="B53"/>
  <c r="B24"/>
  <c r="B22"/>
  <c r="B73" i="6"/>
  <c r="C64"/>
  <c r="B77" s="1"/>
  <c r="B63"/>
  <c r="B62"/>
  <c r="B61"/>
  <c r="C57"/>
  <c r="B76" s="1"/>
  <c r="B57"/>
  <c r="C76" s="1"/>
  <c r="B56"/>
  <c r="B55"/>
  <c r="B54"/>
  <c r="C50"/>
  <c r="B75" s="1"/>
  <c r="B49"/>
  <c r="B48"/>
  <c r="C44"/>
  <c r="B74" s="1"/>
  <c r="B43"/>
  <c r="B42"/>
  <c r="B41"/>
  <c r="B40"/>
  <c r="B36"/>
  <c r="C73" s="1"/>
  <c r="B35"/>
  <c r="B34"/>
  <c r="C30"/>
  <c r="B71" s="1"/>
  <c r="B30"/>
  <c r="C72" s="1"/>
  <c r="B29"/>
  <c r="B28"/>
  <c r="B27"/>
  <c r="C23"/>
  <c r="B23" s="1"/>
  <c r="C71" s="1"/>
  <c r="B22"/>
  <c r="B21"/>
  <c r="B20"/>
  <c r="B19"/>
  <c r="B18"/>
  <c r="B17"/>
  <c r="B16"/>
  <c r="B15"/>
  <c r="B14"/>
  <c r="B13"/>
  <c r="B12"/>
  <c r="C8"/>
  <c r="B70" s="1"/>
  <c r="B7"/>
  <c r="B6"/>
  <c r="B5"/>
  <c r="B4"/>
  <c r="B61" i="3"/>
  <c r="B62"/>
  <c r="B63"/>
  <c r="B55"/>
  <c r="B56"/>
  <c r="B54"/>
  <c r="B49"/>
  <c r="B48"/>
  <c r="B41"/>
  <c r="B42"/>
  <c r="B43"/>
  <c r="B40"/>
  <c r="B35"/>
  <c r="B28"/>
  <c r="B29"/>
  <c r="B17"/>
  <c r="B18"/>
  <c r="B19"/>
  <c r="B20"/>
  <c r="B21"/>
  <c r="B22"/>
  <c r="B13"/>
  <c r="B14"/>
  <c r="B15"/>
  <c r="B16"/>
  <c r="B5"/>
  <c r="B6"/>
  <c r="B7"/>
  <c r="C64"/>
  <c r="B64" s="1"/>
  <c r="B65" s="1"/>
  <c r="D77" s="1"/>
  <c r="C57"/>
  <c r="B57" s="1"/>
  <c r="B58" s="1"/>
  <c r="D76" s="1"/>
  <c r="C50"/>
  <c r="B50" s="1"/>
  <c r="B51" s="1"/>
  <c r="D75" s="1"/>
  <c r="C44"/>
  <c r="B44" s="1"/>
  <c r="B45" s="1"/>
  <c r="D74" s="1"/>
  <c r="B36"/>
  <c r="B37" s="1"/>
  <c r="D73" s="1"/>
  <c r="C30"/>
  <c r="B30" s="1"/>
  <c r="B31" s="1"/>
  <c r="D72" s="1"/>
  <c r="C23"/>
  <c r="B23" s="1"/>
  <c r="B24" s="1"/>
  <c r="D71" s="1"/>
  <c r="C8"/>
  <c r="B8" s="1"/>
  <c r="B9" s="1"/>
  <c r="D70" s="1"/>
  <c r="F50" i="2"/>
  <c r="G50" s="1"/>
  <c r="H50" s="1"/>
  <c r="F49"/>
  <c r="G49" s="1"/>
  <c r="H49" s="1"/>
  <c r="E45"/>
  <c r="F44"/>
  <c r="G44" s="1"/>
  <c r="H44" s="1"/>
  <c r="E37"/>
  <c r="E26"/>
  <c r="D36"/>
  <c r="F36" s="1"/>
  <c r="G36" s="1"/>
  <c r="H36" s="1"/>
  <c r="E19"/>
  <c r="E4"/>
  <c r="D24"/>
  <c r="F24" s="1"/>
  <c r="G24" s="1"/>
  <c r="D8"/>
  <c r="F8" s="1"/>
  <c r="G8" s="1"/>
  <c r="F69"/>
  <c r="G69" s="1"/>
  <c r="H69" s="1"/>
  <c r="F68"/>
  <c r="G68" s="1"/>
  <c r="H68" s="1"/>
  <c r="E67"/>
  <c r="E66" s="1"/>
  <c r="F65"/>
  <c r="G65" s="1"/>
  <c r="H65" s="1"/>
  <c r="F64"/>
  <c r="G64" s="1"/>
  <c r="H64" s="1"/>
  <c r="E63"/>
  <c r="E62" s="1"/>
  <c r="F61"/>
  <c r="B62" i="7" s="1"/>
  <c r="F60" i="2"/>
  <c r="G60" s="1"/>
  <c r="E59"/>
  <c r="E58" s="1"/>
  <c r="F57"/>
  <c r="B58" i="7" s="1"/>
  <c r="F56" i="2"/>
  <c r="F55"/>
  <c r="B56" i="7" s="1"/>
  <c r="F54" i="2"/>
  <c r="G54" s="1"/>
  <c r="F53"/>
  <c r="G53" s="1"/>
  <c r="F52"/>
  <c r="E51"/>
  <c r="E25" s="1"/>
  <c r="F48"/>
  <c r="B49" i="7" s="1"/>
  <c r="F47" i="2"/>
  <c r="B48" i="7" s="1"/>
  <c r="F46" i="2"/>
  <c r="B47" i="7" s="1"/>
  <c r="F43" i="2"/>
  <c r="G43" s="1"/>
  <c r="H43" s="1"/>
  <c r="F42"/>
  <c r="B43" i="7" s="1"/>
  <c r="F41" i="2"/>
  <c r="G41" s="1"/>
  <c r="F40"/>
  <c r="B41" i="7" s="1"/>
  <c r="F39" i="2"/>
  <c r="B40" i="7" s="1"/>
  <c r="F38" i="2"/>
  <c r="G38" s="1"/>
  <c r="D35"/>
  <c r="F35" s="1"/>
  <c r="G35" s="1"/>
  <c r="D34"/>
  <c r="F34" s="1"/>
  <c r="G34" s="1"/>
  <c r="D33"/>
  <c r="F33" s="1"/>
  <c r="G33" s="1"/>
  <c r="D32"/>
  <c r="F32" s="1"/>
  <c r="G32" s="1"/>
  <c r="D31"/>
  <c r="D30"/>
  <c r="F30" s="1"/>
  <c r="G30" s="1"/>
  <c r="D29"/>
  <c r="F29" s="1"/>
  <c r="G29" s="1"/>
  <c r="D28"/>
  <c r="F28" s="1"/>
  <c r="G28" s="1"/>
  <c r="D27"/>
  <c r="F27" s="1"/>
  <c r="B28" i="7" s="1"/>
  <c r="D23" i="2"/>
  <c r="F23" s="1"/>
  <c r="G23" s="1"/>
  <c r="D22"/>
  <c r="D21"/>
  <c r="F21" s="1"/>
  <c r="G21" s="1"/>
  <c r="D20"/>
  <c r="F20" s="1"/>
  <c r="G20" s="1"/>
  <c r="D18"/>
  <c r="F18" s="1"/>
  <c r="G18" s="1"/>
  <c r="D17"/>
  <c r="F17" s="1"/>
  <c r="B18" i="7" s="1"/>
  <c r="D16" i="2"/>
  <c r="F16" s="1"/>
  <c r="G16" s="1"/>
  <c r="D15"/>
  <c r="F15" s="1"/>
  <c r="G15" s="1"/>
  <c r="H15" s="1"/>
  <c r="E14"/>
  <c r="D13"/>
  <c r="F13" s="1"/>
  <c r="B14" i="7" s="1"/>
  <c r="D12" i="2"/>
  <c r="F12" s="1"/>
  <c r="B13" i="7" s="1"/>
  <c r="D11" i="2"/>
  <c r="F11" s="1"/>
  <c r="B12" i="7" s="1"/>
  <c r="D10" i="2"/>
  <c r="F10" s="1"/>
  <c r="G10" s="1"/>
  <c r="E9"/>
  <c r="D7"/>
  <c r="F7" s="1"/>
  <c r="G7" s="1"/>
  <c r="D6"/>
  <c r="F6" s="1"/>
  <c r="G6" s="1"/>
  <c r="D5"/>
  <c r="F5" s="1"/>
  <c r="G5" s="1"/>
  <c r="B8" i="6" l="1"/>
  <c r="C70" s="1"/>
  <c r="B39" i="7"/>
  <c r="B42"/>
  <c r="B37" i="6"/>
  <c r="D73" s="1"/>
  <c r="B50"/>
  <c r="B51" s="1"/>
  <c r="D75" s="1"/>
  <c r="B21" i="7"/>
  <c r="B25"/>
  <c r="B54"/>
  <c r="B51"/>
  <c r="B50"/>
  <c r="B45"/>
  <c r="B44"/>
  <c r="B19"/>
  <c r="B17"/>
  <c r="B16"/>
  <c r="B11"/>
  <c r="B9"/>
  <c r="B8"/>
  <c r="B7"/>
  <c r="B6"/>
  <c r="B75" i="3"/>
  <c r="C75"/>
  <c r="B37" i="7"/>
  <c r="B36"/>
  <c r="B35"/>
  <c r="B34"/>
  <c r="B33"/>
  <c r="F31" i="2"/>
  <c r="B32" i="7" s="1"/>
  <c r="B31"/>
  <c r="B30"/>
  <c r="B29"/>
  <c r="B70"/>
  <c r="B69"/>
  <c r="B66"/>
  <c r="B65"/>
  <c r="B61"/>
  <c r="B9" i="6"/>
  <c r="D70" s="1"/>
  <c r="B24"/>
  <c r="D71" s="1"/>
  <c r="B31"/>
  <c r="D72" s="1"/>
  <c r="B44"/>
  <c r="B72"/>
  <c r="B78" s="1"/>
  <c r="C78" s="1"/>
  <c r="D78" s="1"/>
  <c r="C75"/>
  <c r="B58"/>
  <c r="D76" s="1"/>
  <c r="B64"/>
  <c r="C70" i="3"/>
  <c r="B70"/>
  <c r="C71"/>
  <c r="B72"/>
  <c r="B71"/>
  <c r="C72"/>
  <c r="B73"/>
  <c r="C73"/>
  <c r="B74"/>
  <c r="C74"/>
  <c r="C76"/>
  <c r="B76"/>
  <c r="C77"/>
  <c r="B77"/>
  <c r="B78" s="1"/>
  <c r="C78" s="1"/>
  <c r="D78" s="1"/>
  <c r="F14" i="2"/>
  <c r="C15" i="7" s="1"/>
  <c r="B83" s="1"/>
  <c r="G61" i="2"/>
  <c r="H61" s="1"/>
  <c r="G40"/>
  <c r="H40" s="1"/>
  <c r="G48"/>
  <c r="H48" s="1"/>
  <c r="H53"/>
  <c r="G56"/>
  <c r="H56" s="1"/>
  <c r="G42"/>
  <c r="H42" s="1"/>
  <c r="G47"/>
  <c r="H47" s="1"/>
  <c r="H60"/>
  <c r="G57"/>
  <c r="H57" s="1"/>
  <c r="G55"/>
  <c r="H55" s="1"/>
  <c r="H54"/>
  <c r="G52"/>
  <c r="H52" s="1"/>
  <c r="G46"/>
  <c r="H46" s="1"/>
  <c r="H41"/>
  <c r="G39"/>
  <c r="H39" s="1"/>
  <c r="H38"/>
  <c r="F37"/>
  <c r="H35"/>
  <c r="H34"/>
  <c r="H33"/>
  <c r="H32"/>
  <c r="H30"/>
  <c r="H29"/>
  <c r="F26"/>
  <c r="H28"/>
  <c r="G27"/>
  <c r="H27" s="1"/>
  <c r="F22"/>
  <c r="H24"/>
  <c r="H18"/>
  <c r="G17"/>
  <c r="H17" s="1"/>
  <c r="G11"/>
  <c r="H11" s="1"/>
  <c r="G13"/>
  <c r="H13" s="1"/>
  <c r="G12"/>
  <c r="H12" s="1"/>
  <c r="H7"/>
  <c r="H6"/>
  <c r="H21"/>
  <c r="H23"/>
  <c r="H8"/>
  <c r="F45"/>
  <c r="E3"/>
  <c r="E70" s="1"/>
  <c r="F4"/>
  <c r="F63"/>
  <c r="F59"/>
  <c r="F67"/>
  <c r="H5"/>
  <c r="H10"/>
  <c r="F9"/>
  <c r="C10" i="7" s="1"/>
  <c r="B82" s="1"/>
  <c r="H16" i="2"/>
  <c r="H20"/>
  <c r="F51"/>
  <c r="C52" i="7" s="1"/>
  <c r="B89" s="1"/>
  <c r="F87" i="1"/>
  <c r="F83"/>
  <c r="F82"/>
  <c r="F79"/>
  <c r="F78"/>
  <c r="F71"/>
  <c r="F72"/>
  <c r="F73"/>
  <c r="F74"/>
  <c r="F75"/>
  <c r="F70"/>
  <c r="F67"/>
  <c r="F68"/>
  <c r="F66"/>
  <c r="F60"/>
  <c r="F61"/>
  <c r="F62"/>
  <c r="F63"/>
  <c r="F64"/>
  <c r="F59"/>
  <c r="F56"/>
  <c r="F57"/>
  <c r="F55"/>
  <c r="F49"/>
  <c r="F50"/>
  <c r="F51"/>
  <c r="F52"/>
  <c r="F53"/>
  <c r="F48"/>
  <c r="F28"/>
  <c r="F29"/>
  <c r="F30"/>
  <c r="F27"/>
  <c r="D6"/>
  <c r="F6" s="1"/>
  <c r="D7"/>
  <c r="F7" s="1"/>
  <c r="D8"/>
  <c r="F8" s="1"/>
  <c r="D9"/>
  <c r="F9" s="1"/>
  <c r="D10"/>
  <c r="F10" s="1"/>
  <c r="D12"/>
  <c r="F12" s="1"/>
  <c r="D13"/>
  <c r="F13" s="1"/>
  <c r="D14"/>
  <c r="F14" s="1"/>
  <c r="D15"/>
  <c r="F15" s="1"/>
  <c r="D17"/>
  <c r="F17" s="1"/>
  <c r="D18"/>
  <c r="F18" s="1"/>
  <c r="D19"/>
  <c r="F19" s="1"/>
  <c r="D20"/>
  <c r="F20" s="1"/>
  <c r="D22"/>
  <c r="F22" s="1"/>
  <c r="D23"/>
  <c r="F23" s="1"/>
  <c r="D24"/>
  <c r="F24" s="1"/>
  <c r="D25"/>
  <c r="F25" s="1"/>
  <c r="D32"/>
  <c r="F32" s="1"/>
  <c r="D33"/>
  <c r="F33" s="1"/>
  <c r="D34"/>
  <c r="F34" s="1"/>
  <c r="D35"/>
  <c r="F35" s="1"/>
  <c r="D38"/>
  <c r="F38" s="1"/>
  <c r="D39"/>
  <c r="F39" s="1"/>
  <c r="D40"/>
  <c r="F40" s="1"/>
  <c r="D41"/>
  <c r="F41" s="1"/>
  <c r="D42"/>
  <c r="F42" s="1"/>
  <c r="D43"/>
  <c r="F43" s="1"/>
  <c r="D44"/>
  <c r="F44" s="1"/>
  <c r="D45"/>
  <c r="F45" s="1"/>
  <c r="D46"/>
  <c r="F46" s="1"/>
  <c r="D5"/>
  <c r="F5" s="1"/>
  <c r="B6" i="8" s="1"/>
  <c r="F54" i="1"/>
  <c r="F81"/>
  <c r="C82" i="8" s="1"/>
  <c r="B114" s="1"/>
  <c r="F85" i="1"/>
  <c r="C86" i="8" s="1"/>
  <c r="B116" s="1"/>
  <c r="E85" i="1"/>
  <c r="E84" s="1"/>
  <c r="E81"/>
  <c r="E80" s="1"/>
  <c r="E77"/>
  <c r="E76" s="1"/>
  <c r="E69"/>
  <c r="E65"/>
  <c r="E58"/>
  <c r="E54"/>
  <c r="E47"/>
  <c r="E37"/>
  <c r="E31"/>
  <c r="E26"/>
  <c r="E21"/>
  <c r="E16"/>
  <c r="E11"/>
  <c r="E4"/>
  <c r="G43" l="1"/>
  <c r="H43" s="1"/>
  <c r="B44" i="8"/>
  <c r="G33" i="1"/>
  <c r="H33" s="1"/>
  <c r="B34" i="8"/>
  <c r="G18" i="1"/>
  <c r="H18" s="1"/>
  <c r="B19" i="8"/>
  <c r="G30" i="1"/>
  <c r="H30" s="1"/>
  <c r="B31" i="8"/>
  <c r="G49" i="1"/>
  <c r="H49" s="1"/>
  <c r="B50" i="8"/>
  <c r="G59" i="1"/>
  <c r="H59" s="1"/>
  <c r="B60" i="8"/>
  <c r="G67" i="1"/>
  <c r="H67" s="1"/>
  <c r="B68" i="8"/>
  <c r="G73" i="1"/>
  <c r="H73" s="1"/>
  <c r="B74" i="8"/>
  <c r="G22" i="2"/>
  <c r="H22" s="1"/>
  <c r="B23" i="7"/>
  <c r="G44" i="1"/>
  <c r="H44" s="1"/>
  <c r="B45" i="8"/>
  <c r="G34" i="1"/>
  <c r="H34" s="1"/>
  <c r="B35" i="8"/>
  <c r="G19" i="1"/>
  <c r="H19" s="1"/>
  <c r="B20" i="8"/>
  <c r="G9" i="1"/>
  <c r="H9" s="1"/>
  <c r="B10" i="8"/>
  <c r="G50" i="1"/>
  <c r="H50" s="1"/>
  <c r="B51" i="8"/>
  <c r="G56" i="1"/>
  <c r="H56" s="1"/>
  <c r="B57" i="8"/>
  <c r="G62" i="1"/>
  <c r="H62" s="1"/>
  <c r="B63" i="8"/>
  <c r="G74" i="1"/>
  <c r="H74" s="1"/>
  <c r="B75" i="8"/>
  <c r="G46" i="1"/>
  <c r="H46" s="1"/>
  <c r="B47" i="8"/>
  <c r="G42" i="1"/>
  <c r="H42" s="1"/>
  <c r="B43" i="8"/>
  <c r="G38" i="1"/>
  <c r="H38" s="1"/>
  <c r="B39" i="8"/>
  <c r="G22" i="1"/>
  <c r="H22" s="1"/>
  <c r="B23" i="8"/>
  <c r="G12" i="1"/>
  <c r="H12" s="1"/>
  <c r="B13" i="8"/>
  <c r="G29" i="1"/>
  <c r="H29" s="1"/>
  <c r="B30" i="8"/>
  <c r="G52" i="1"/>
  <c r="H52" s="1"/>
  <c r="B53" i="8"/>
  <c r="G55" i="1"/>
  <c r="H55" s="1"/>
  <c r="B56" i="8"/>
  <c r="G64" i="1"/>
  <c r="H64" s="1"/>
  <c r="B65" i="8"/>
  <c r="G60" i="1"/>
  <c r="H60" s="1"/>
  <c r="B61" i="8"/>
  <c r="G70" i="1"/>
  <c r="H70" s="1"/>
  <c r="B71" i="8"/>
  <c r="G72" i="1"/>
  <c r="H72" s="1"/>
  <c r="B73" i="8"/>
  <c r="G39" i="1"/>
  <c r="H39" s="1"/>
  <c r="B40" i="8"/>
  <c r="G23" i="1"/>
  <c r="H23" s="1"/>
  <c r="B24" i="8"/>
  <c r="G8" i="1"/>
  <c r="H8" s="1"/>
  <c r="B9" i="8"/>
  <c r="G53" i="1"/>
  <c r="H53" s="1"/>
  <c r="B54" i="8"/>
  <c r="G61" i="1"/>
  <c r="H61" s="1"/>
  <c r="B62" i="8"/>
  <c r="G54" i="1"/>
  <c r="C55" i="8"/>
  <c r="B107" s="1"/>
  <c r="G40" i="1"/>
  <c r="H40" s="1"/>
  <c r="B41" i="8"/>
  <c r="G24" i="1"/>
  <c r="H24" s="1"/>
  <c r="B25" i="8"/>
  <c r="G14" i="1"/>
  <c r="H14" s="1"/>
  <c r="B15" i="8"/>
  <c r="G68" i="1"/>
  <c r="H68" s="1"/>
  <c r="B69" i="8"/>
  <c r="G45" i="1"/>
  <c r="H45" s="1"/>
  <c r="B46" i="8"/>
  <c r="G41" i="1"/>
  <c r="H41" s="1"/>
  <c r="B42" i="8"/>
  <c r="G35" i="1"/>
  <c r="H35" s="1"/>
  <c r="B36" i="8"/>
  <c r="G20" i="1"/>
  <c r="H20" s="1"/>
  <c r="B21" i="8"/>
  <c r="G15" i="1"/>
  <c r="H15" s="1"/>
  <c r="B16" i="8"/>
  <c r="G10" i="1"/>
  <c r="H10" s="1"/>
  <c r="B11" i="8"/>
  <c r="G6" i="1"/>
  <c r="H6" s="1"/>
  <c r="B7" i="8"/>
  <c r="G57" i="1"/>
  <c r="H57" s="1"/>
  <c r="B58" i="8"/>
  <c r="G63" i="1"/>
  <c r="H63" s="1"/>
  <c r="B64" i="8"/>
  <c r="G66" i="1"/>
  <c r="H66" s="1"/>
  <c r="B67" i="8"/>
  <c r="G75" i="1"/>
  <c r="H75" s="1"/>
  <c r="B76" i="8"/>
  <c r="G71" i="1"/>
  <c r="H71" s="1"/>
  <c r="B72" i="8"/>
  <c r="F58" i="1"/>
  <c r="F19" i="2"/>
  <c r="G45"/>
  <c r="C46" i="7"/>
  <c r="B88" s="1"/>
  <c r="G37" i="2"/>
  <c r="C38" i="7"/>
  <c r="B87" s="1"/>
  <c r="G28" i="1"/>
  <c r="H28" s="1"/>
  <c r="B29" i="8"/>
  <c r="G27" i="1"/>
  <c r="H27" s="1"/>
  <c r="B28" i="8"/>
  <c r="F26" i="1"/>
  <c r="G7"/>
  <c r="H7" s="1"/>
  <c r="B8" i="8"/>
  <c r="G51" i="1"/>
  <c r="H51" s="1"/>
  <c r="B52" i="8"/>
  <c r="G48" i="1"/>
  <c r="H48" s="1"/>
  <c r="B49" i="8"/>
  <c r="G32" i="1"/>
  <c r="H32" s="1"/>
  <c r="B33" i="8"/>
  <c r="G25" i="1"/>
  <c r="H25" s="1"/>
  <c r="B26" i="8"/>
  <c r="G17" i="1"/>
  <c r="H17" s="1"/>
  <c r="B18" i="8"/>
  <c r="G13" i="1"/>
  <c r="H13" s="1"/>
  <c r="B14" i="8"/>
  <c r="G79" i="1"/>
  <c r="H79" s="1"/>
  <c r="B80" i="8"/>
  <c r="G78" i="1"/>
  <c r="H78" s="1"/>
  <c r="B79" i="8"/>
  <c r="G83" i="1"/>
  <c r="H83" s="1"/>
  <c r="B84" i="8"/>
  <c r="G82" i="1"/>
  <c r="H82" s="1"/>
  <c r="B83" i="8"/>
  <c r="G87" i="1"/>
  <c r="H87" s="1"/>
  <c r="B88" i="8"/>
  <c r="G86" i="1"/>
  <c r="H86" s="1"/>
  <c r="B87" i="8"/>
  <c r="G4" i="2"/>
  <c r="C81" i="7" s="1"/>
  <c r="C5"/>
  <c r="B81" s="1"/>
  <c r="G31" i="2"/>
  <c r="H31" s="1"/>
  <c r="G26"/>
  <c r="C86" i="7" s="1"/>
  <c r="C27"/>
  <c r="B86" s="1"/>
  <c r="G67" i="2"/>
  <c r="C95" i="7" s="1"/>
  <c r="C68"/>
  <c r="B95" s="1"/>
  <c r="G63" i="2"/>
  <c r="C93" i="7" s="1"/>
  <c r="C64"/>
  <c r="B93" s="1"/>
  <c r="G59" i="2"/>
  <c r="C91" i="7" s="1"/>
  <c r="C60"/>
  <c r="B91" s="1"/>
  <c r="B65" i="6"/>
  <c r="D77" s="1"/>
  <c r="C77"/>
  <c r="C74"/>
  <c r="B45"/>
  <c r="D74" s="1"/>
  <c r="E3" i="1"/>
  <c r="F69"/>
  <c r="G5"/>
  <c r="H5" s="1"/>
  <c r="F4"/>
  <c r="C5" i="8" s="1"/>
  <c r="B98" s="1"/>
  <c r="F47" i="1"/>
  <c r="F77"/>
  <c r="F65"/>
  <c r="F84"/>
  <c r="G85"/>
  <c r="H85" s="1"/>
  <c r="F76"/>
  <c r="F80"/>
  <c r="G81"/>
  <c r="E36"/>
  <c r="G51" i="2"/>
  <c r="G14"/>
  <c r="G9"/>
  <c r="F25"/>
  <c r="D26" i="7" s="1"/>
  <c r="F3" i="2"/>
  <c r="H63"/>
  <c r="D93" i="7" s="1"/>
  <c r="F62" i="2"/>
  <c r="D63" i="7" s="1"/>
  <c r="F66" i="2"/>
  <c r="H59"/>
  <c r="D91" i="7" s="1"/>
  <c r="F58" i="2"/>
  <c r="D59" i="7" s="1"/>
  <c r="H26" i="2"/>
  <c r="D86" i="7" s="1"/>
  <c r="H4" i="2"/>
  <c r="D81" i="7" s="1"/>
  <c r="E88" i="1"/>
  <c r="F37"/>
  <c r="F31"/>
  <c r="F21"/>
  <c r="F11"/>
  <c r="F16"/>
  <c r="G58" l="1"/>
  <c r="C59" i="8"/>
  <c r="B108" s="1"/>
  <c r="G65" i="1"/>
  <c r="C66" i="8"/>
  <c r="B109" s="1"/>
  <c r="H54" i="1"/>
  <c r="D107" i="8" s="1"/>
  <c r="C107"/>
  <c r="G37" i="1"/>
  <c r="C105" i="8" s="1"/>
  <c r="C38"/>
  <c r="B105" s="1"/>
  <c r="H51" i="2"/>
  <c r="D89" i="7" s="1"/>
  <c r="C89"/>
  <c r="G69" i="1"/>
  <c r="C70" i="8"/>
  <c r="B110" s="1"/>
  <c r="G19" i="2"/>
  <c r="C20" i="7"/>
  <c r="B84" s="1"/>
  <c r="H67" i="2"/>
  <c r="D95" i="7" s="1"/>
  <c r="H45" i="2"/>
  <c r="D88" i="7" s="1"/>
  <c r="C88"/>
  <c r="H37" i="2"/>
  <c r="D87" i="7" s="1"/>
  <c r="C87"/>
  <c r="G26" i="1"/>
  <c r="C27" i="8"/>
  <c r="B102" s="1"/>
  <c r="G4" i="1"/>
  <c r="G47"/>
  <c r="C48" i="8"/>
  <c r="B106" s="1"/>
  <c r="G31" i="1"/>
  <c r="C32" i="8"/>
  <c r="B103" s="1"/>
  <c r="G21" i="1"/>
  <c r="C22" i="8"/>
  <c r="B101" s="1"/>
  <c r="G16" i="1"/>
  <c r="C17" i="8"/>
  <c r="B100" s="1"/>
  <c r="G11" i="1"/>
  <c r="C12" i="8"/>
  <c r="B99" s="1"/>
  <c r="G76" i="1"/>
  <c r="H76" s="1"/>
  <c r="D77" i="8"/>
  <c r="G77" i="1"/>
  <c r="C78" i="8"/>
  <c r="B112" s="1"/>
  <c r="H81" i="1"/>
  <c r="D114" i="8" s="1"/>
  <c r="C114"/>
  <c r="G80" i="1"/>
  <c r="H80" s="1"/>
  <c r="D81" i="8"/>
  <c r="G84" i="1"/>
  <c r="H84" s="1"/>
  <c r="D85" i="8"/>
  <c r="D116"/>
  <c r="C116"/>
  <c r="H14" i="2"/>
  <c r="D83" i="7" s="1"/>
  <c r="C83"/>
  <c r="H9" i="2"/>
  <c r="D82" i="7" s="1"/>
  <c r="C82"/>
  <c r="G3" i="2"/>
  <c r="H3" s="1"/>
  <c r="D4" i="7"/>
  <c r="G66" i="2"/>
  <c r="H66" s="1"/>
  <c r="D67" i="7"/>
  <c r="G58" i="2"/>
  <c r="H58" s="1"/>
  <c r="G62"/>
  <c r="H62" s="1"/>
  <c r="G25"/>
  <c r="H25" s="1"/>
  <c r="F70"/>
  <c r="B96" i="7" s="1"/>
  <c r="F36" i="1"/>
  <c r="D37" i="8" s="1"/>
  <c r="H37" i="1"/>
  <c r="D105" i="8" s="1"/>
  <c r="F3" i="1"/>
  <c r="D4" i="8" s="1"/>
  <c r="H19" i="2" l="1"/>
  <c r="D84" i="7" s="1"/>
  <c r="C84"/>
  <c r="H69" i="1"/>
  <c r="D110" i="8" s="1"/>
  <c r="C110"/>
  <c r="H65" i="1"/>
  <c r="D109" i="8" s="1"/>
  <c r="C109"/>
  <c r="H58" i="1"/>
  <c r="D108" i="8" s="1"/>
  <c r="C108"/>
  <c r="H26" i="1"/>
  <c r="D102" i="8" s="1"/>
  <c r="C102"/>
  <c r="H4" i="1"/>
  <c r="D98" i="8" s="1"/>
  <c r="C98"/>
  <c r="H47" i="1"/>
  <c r="D106" i="8" s="1"/>
  <c r="C106"/>
  <c r="H31" i="1"/>
  <c r="D103" i="8" s="1"/>
  <c r="C103"/>
  <c r="H21" i="1"/>
  <c r="D101" i="8" s="1"/>
  <c r="C101"/>
  <c r="H16" i="1"/>
  <c r="D100" i="8" s="1"/>
  <c r="C100"/>
  <c r="H11" i="1"/>
  <c r="D99" i="8" s="1"/>
  <c r="C99"/>
  <c r="H77" i="1"/>
  <c r="D112" i="8" s="1"/>
  <c r="C112"/>
  <c r="F88" i="1"/>
  <c r="G3"/>
  <c r="H3" s="1"/>
  <c r="G36"/>
  <c r="H36" s="1"/>
  <c r="G70" i="2"/>
  <c r="G88" i="1" l="1"/>
  <c r="B117" i="8"/>
  <c r="H70" i="2"/>
  <c r="D96" i="7" s="1"/>
  <c r="C96"/>
  <c r="H88" i="1" l="1"/>
  <c r="D117" i="8" s="1"/>
  <c r="C117"/>
</calcChain>
</file>

<file path=xl/sharedStrings.xml><?xml version="1.0" encoding="utf-8"?>
<sst xmlns="http://schemas.openxmlformats.org/spreadsheetml/2006/main" count="530" uniqueCount="235">
  <si>
    <t>ด้านที่ 1 มาตรฐานด้านคุณภาพผู้เรียน</t>
  </si>
  <si>
    <t>มาตฐาน/ตัวบ่งชี้</t>
  </si>
  <si>
    <t>จำนวนนักเรียน/ครู
ที่อยู่ในรดับ 3  ขึ้นไป</t>
  </si>
  <si>
    <t>จำนวนนักเรียน/ครูทั้งหมด</t>
  </si>
  <si>
    <t>ร้อยละ/ระดับที่ได้</t>
  </si>
  <si>
    <t>ค่าน้ำหนัก</t>
  </si>
  <si>
    <t>คะแนนที่ได้</t>
  </si>
  <si>
    <t>เทียบระดับคุณภาพ</t>
  </si>
  <si>
    <t>ความหมาย</t>
  </si>
  <si>
    <r>
      <t>มาตรฐานที่ ๑ ผู้เรียนมีสุขภาวะที่ดีและมีสุนทรียภาพ</t>
    </r>
    <r>
      <rPr>
        <sz val="12"/>
        <color rgb="FF0000FF"/>
        <rFont val="CordiaUPC"/>
        <family val="2"/>
      </rPr>
      <t xml:space="preserve"> (๕)</t>
    </r>
  </si>
  <si>
    <r>
      <t>๑.๑  มีสุขนิสัยในการดูแลสุขภาพและออกกำลังกายสม่ำเสมอ</t>
    </r>
    <r>
      <rPr>
        <sz val="12"/>
        <color rgb="FF0000FF"/>
        <rFont val="CordiaUPC"/>
        <family val="2"/>
      </rPr>
      <t xml:space="preserve"> (๐.๕)</t>
    </r>
  </si>
  <si>
    <r>
      <t xml:space="preserve">๑.๒  มีน้ำหนัก ส่วนสูง และมีสมรรถภาพทางกายตามเกณฑ์มาตรฐาน </t>
    </r>
    <r>
      <rPr>
        <sz val="12"/>
        <color rgb="FF0000FF"/>
        <rFont val="CordiaUPC"/>
        <family val="2"/>
      </rPr>
      <t>(๐.๕)</t>
    </r>
  </si>
  <si>
    <r>
      <t xml:space="preserve">๑.๔  เห็นคุณค่าในตนเอง มีความมั่นใจ กล้าแสดงออกอย่างเหมาะสม </t>
    </r>
    <r>
      <rPr>
        <sz val="12"/>
        <color rgb="FF0000FF"/>
        <rFont val="CordiaUPC"/>
        <family val="2"/>
      </rPr>
      <t>(๑)</t>
    </r>
    <r>
      <rPr>
        <sz val="12"/>
        <color rgb="FF002060"/>
        <rFont val="CordiaUPC"/>
        <family val="2"/>
      </rPr>
      <t xml:space="preserve"> </t>
    </r>
  </si>
  <si>
    <r>
      <t>๑.๕  มีมนุษยสัมพันธ์ที่ดีและให้เกียรติผู้อื่น</t>
    </r>
    <r>
      <rPr>
        <sz val="12"/>
        <color rgb="FF0000FF"/>
        <rFont val="CordiaUPC"/>
        <family val="2"/>
      </rPr>
      <t xml:space="preserve"> (๑)</t>
    </r>
  </si>
  <si>
    <r>
      <t>๑.๓  ป้องกันตนเองจากสิ่งเสพติดให้โทษและหลีกเลี่ยงตนเองจากสภาวะที่
        เสี่ยงต่อความรุนแรง โรค ภัยอุบัติเหตุและปัญหาทางเพศ</t>
    </r>
    <r>
      <rPr>
        <sz val="12"/>
        <color rgb="FF0000FF"/>
        <rFont val="CordiaUPC"/>
        <family val="2"/>
      </rPr>
      <t xml:space="preserve"> (๑)</t>
    </r>
  </si>
  <si>
    <r>
      <t xml:space="preserve">๑.๖  สร้างผลงานจากการเข้าร่วมกิจกรรมด้านศิลปะ ดนตรี/นาฏศิลป์ กีฬา/
       นันทนาการตามจินตนาการ </t>
    </r>
    <r>
      <rPr>
        <sz val="12"/>
        <color rgb="FF0000FF"/>
        <rFont val="CordiaUPC"/>
        <family val="2"/>
      </rPr>
      <t>(๑)</t>
    </r>
  </si>
  <si>
    <t>๒.๑  มีคุณลักษณะที่พึงประสงค์ตามหลักสูตร (๒)</t>
  </si>
  <si>
    <t>๒.๒  เอื้ออาทรผู้อื่นและกตัญญูกตเวทีต่อผู้มีพระคุณ (๑)</t>
  </si>
  <si>
    <t>๒.๓  ยอมรับความคิดและวัฒนธรรมที่แตกต่าง (๑)</t>
  </si>
  <si>
    <t>๒.๔  ตระหนัก  รู้คุณค่า ร่วมอนุรักษ์และพัฒนาสิ่งแวดล้อม (๑)</t>
  </si>
  <si>
    <t>๓.๓   เรียนรู้ร่วมกันเป็นกลุ่ม แลกเปลี่ยนความคิดเห็นเพื่อการเรียนรู้ระหว่างกัน (๑)</t>
  </si>
  <si>
    <t>๓.๔  ใช้เทคโนโลยีในการเรียนรู้และนำเสนอผลงาน (๑)</t>
  </si>
  <si>
    <t>๔.๒  นำเสนอวิธีคิด  วิธีแก้ปัญหาด้วยภาษาหรือวิธีการของตนเอง (๑)</t>
  </si>
  <si>
    <t>๔.๓  กำหนดเป้าหมาย  คาดการณ์ ตัดสินใจแก้ปัญหาโดยมีเหตุผลประกอบ(๑)</t>
  </si>
  <si>
    <t>๔.๔  มีความคิดริเริ่ม และสร้างสรรค์ผลงานด้วยความภาคภูมิใจ (๑)</t>
  </si>
  <si>
    <t xml:space="preserve">มาตรฐานที่ ๕  ผู้เรียนมีความรู้และทักษะที่จำเป็นตามหลักสูตร(๕) </t>
  </si>
  <si>
    <t xml:space="preserve">๕.๑ ผลสัมฤทธิ์ทางการเรียนเฉลี่ยแต่ละกลุ่มสาระเป็นไปตามเกณฑ์ (๑) </t>
  </si>
  <si>
    <t>๕.๒  ผลการประเมินสมรรถนะสำคัญตามหลักสูตรเป็นไปตามเกณฑ์ (๑)</t>
  </si>
  <si>
    <t>๕.๓  ผลการประเมินการอ่าน คิดวิเคราะห์และเขียนเป็นไปตามเกณฑ์ (๒)</t>
  </si>
  <si>
    <t>๕.๔  ผลการทดสอบระดับชาติเป็นไปตามเกณฑ์ (๑)</t>
  </si>
  <si>
    <t>มาตรฐานที่ ๓  ผู้เรียนมีทักษะในการแสวงหาความรู้ด้วยตนเอง 
                     รักการเรียนรู้และพัฒนาตนเองอย่างต่อเนื่อง (๕)</t>
  </si>
  <si>
    <t>มาตรฐานที่ ๔  ผู้เรียนมีความสามารถในการคิดอย่างเป็นระบบ  
                     คิดสร้างสรรค์ ตัดสินใจแก้ปัญหาได้อย่างมีสติสมเหตุผล(๕)</t>
  </si>
  <si>
    <t>๖.๑  วางแผนการทำงานและดำเนินการจนสำเร็จ (๒)</t>
  </si>
  <si>
    <t>๖.๒  ทำงานอย่างมีความสุข มุ่งมั่นพัฒนางาน และภูมิใจในผลงานของตนเอง(๑)</t>
  </si>
  <si>
    <t>๖.๓  ทำงานร่วมกับผู้อื่นได้ (๑)</t>
  </si>
  <si>
    <t>๖.๔  มีความรู้สึกที่ดีต่ออาชีพสุจริตและหารความรู้เกี่ยวกับอาชีพที่ตนเองสนใจ(๑)</t>
  </si>
  <si>
    <t>๔.๑  สรุปความคิดจากเรื่องที่อ่าน ฟัง ดูและสื่อสารโดยการพูดหรือเขียน
       ตามความคิดของตนเอง (๒)</t>
  </si>
  <si>
    <t>๓.๑  มีนิสัยรักการอ่านแสวงหาความรู้ด้วยตนเองจากห้องสมุด แหล่งเรียนรู้
        และสื่อต่างๆรอบตัว (๒)</t>
  </si>
  <si>
    <t>๓.๒  มีทักษะในการอ่าน ฟัง พูด เขียน และตั้งคำถาม
        เพื่อค้นคว้าหาความรู้เพิ่มเติม (๑)</t>
  </si>
  <si>
    <r>
      <t>มาตรฐานที่ ๒ ผู้เรียนมีคุณธรรม จริยธรรมและค่านิยมที่พึงประสงค์</t>
    </r>
    <r>
      <rPr>
        <sz val="11"/>
        <color rgb="FF0000FF"/>
        <rFont val="CordiaUPC"/>
        <family val="2"/>
      </rPr>
      <t>(๕)</t>
    </r>
  </si>
  <si>
    <t>๙.๓  ผู้ปกครองและชุมชนเข้ามามีส่วนร่วมในการพัฒนาสถานศึกษา(๒)</t>
  </si>
  <si>
    <t>๑๐.๑ หลักสูตรสถานศึกษาเหมาะสมและสอดคล้องกับท้องถิ่น (๒)</t>
  </si>
  <si>
    <t>๑๒.๑ กำหนดมาตรฐานการศึกษาของสถานศึกษา (๑)</t>
  </si>
  <si>
    <t>๑๒.๖  จัดทำรายงานประจำปีที่เป็นรายงานการประเมินคุณภาพภายใน (๑)</t>
  </si>
  <si>
    <t>ด้านที่ 5  มาตรฐานด้านมาตรการส่งเสริม</t>
  </si>
  <si>
    <t>ด้านที่ 3  มาตรฐานด้านการสร้างสังคมแห่งการเรียนรู้</t>
  </si>
  <si>
    <t>ด้านที่ 2  มาตรฐานด้านการจัดการศึกษา</t>
  </si>
  <si>
    <r>
      <t>ด้านที่ 4  มาตรฐานด้านอัตลักษณ์ของสถานศึกษา</t>
    </r>
    <r>
      <rPr>
        <sz val="11"/>
        <color rgb="FF000000"/>
        <rFont val="CordiaUPC"/>
        <family val="2"/>
      </rPr>
      <t xml:space="preserve"> </t>
    </r>
  </si>
  <si>
    <t>มาตรฐานที่ ๗   ครูปฏิบัติงานตามบทบาทหน้าที่อย่างมีประสิทธิภาพ
                        และเกิดประสิทธิผล(๑๐)</t>
  </si>
  <si>
    <t>๗.๑ ครูมีการกำหนดเป้าหมายคุณภาพผู้เรียนทั้งด้านความรู้ ทักษะกระบวนการ  
       สมรรถนะและคุณลักษณะที่พึงประสงค์ (๑)</t>
  </si>
  <si>
    <t>๗.๒ ครูมีการวิเคราะห์ผู้เรียนเป็นรายบุคคล  และใช้ข้อมูลในการวางแผน
       การจัดการเรียนรู้เพื่อพัฒนาศักยภาพของผู้เรียน (๑)</t>
  </si>
  <si>
    <t>๗.๓ ครูออกแบบและการจัดการเรียนรู้ที่ตอบสนองความแตกต่าง
       ระหว่างบุคคลและพัฒนาการทางสติปัญญา (๒)</t>
  </si>
  <si>
    <t>๗.๔ ครูใช้สื่อและเทคโนโลยีที่เหมาะสมผนวกกับการนำบริบทและ
       ภูมิปัญญาของท้องถิ่นมาบูรณาการในการจัดการเรียนรู้ (๑)</t>
  </si>
  <si>
    <t>๗.๕ ครูมีการวัดและประเมินผลที่มุ่งเน้นการพัฒนาการเรียนรู้ของผู้เรียน  
       ด้วยวิธีการที่หลากหลาย  (๑)</t>
  </si>
  <si>
    <t>๗.๖ ครูให้คำแนะนำ  คำปรึกษา และแก้ไขปัญหาให้แก่ผู้เรียนทั้งด้านการเรียนและ
      คุณภาพชีวิตด้วยความเสมอภาค (๑)</t>
  </si>
  <si>
    <t>๗.๗ ครูมีการศึกษา วิจัยและพัฒนาการจัดการเรียนรู้ในวิชาที่ตนรับผิดชอบ 
       และใช้ผลในการปรับการสอน (๑)</t>
  </si>
  <si>
    <t>๗.๘ ครูประพฤติปฏิบัติตนเป็นแบบอย่างที่ดี และเป็นสมาชิกที่ดีของสถานศึกษา (๑)</t>
  </si>
  <si>
    <t>๗.๙ ครูจัดการเรียนการสอนตามวิชาที่ได้รับมอบหมายเต็มเวลาเต็มความสามารถ (๑)</t>
  </si>
  <si>
    <r>
      <t>มาตรฐานที่ ๘  ผู้บริหารปฏิบัติงานตามบทบาทหน้าที่อย่างมีประสิทธิภาพ
                      และเกิดประสิทธิผล</t>
    </r>
    <r>
      <rPr>
        <sz val="11"/>
        <color rgb="FF000000"/>
        <rFont val="CordiaUPC"/>
        <family val="2"/>
      </rPr>
      <t xml:space="preserve"> (๑๐)</t>
    </r>
  </si>
  <si>
    <t>๘.๑ ผู้บริหารมีวิสัยทัศน์  ภาวะผู้นำและความคิดริเริ่มที่เน้นการพัฒนาผู้เรียน (๑)</t>
  </si>
  <si>
    <t>๘.๒ ผู้บริหารใช้หลักการบริหารแบบมีส่วนร่วมและใช้ข้อมูลผลการประเมินหรือ
       การวิจัยเป็นฐานคิดทั้งด้านวิชาการและการจัดการ(๒)</t>
  </si>
  <si>
    <t>๘.๓ ผู้บริหารสามารถบริหารจัดการศึกษาให้บรรลุเป้าหมายตามทีกำหนดไว้
       ในแผนปฏิบัติการ (๒)</t>
  </si>
  <si>
    <t>๘.๔ ผู้บริหารส่งเสริมและพัฒนาศักยภาพบุคลากรให้พร้อมรับการกระจายอำนาจ (๒)</t>
  </si>
  <si>
    <t>๘.๕ นักเรียน ผู้ปกครอง และชุมชนพึงพอใจผลการบริหารการจัดการศึกษา (๑)</t>
  </si>
  <si>
    <t>๘.๖ ผู้บริหารให้คำแนะนำ  คำปรึกษาทางวิชาการและเอาใจใส่การจัดการศึกษา
      เต็มตามศักยภาพและเต็มเวลา (๒)</t>
  </si>
  <si>
    <t>มาตรฐานที่ ๙ คณะกรรมการสถานศึกษา และผู้ปกครอง  ชุมชนปฏิบัติงานตาม
                     บทบาทหน้าที่อย่างมีประสิทธิภาพและเกิดประสิทธิผล(๕)</t>
  </si>
  <si>
    <t>๙.๑ คณะกรรมการสถานศึกษารู้และปฏิบัติหน้าที่ตามที่ระเบียบกำหนด (๒)</t>
  </si>
  <si>
    <t>๙.๒ คณะกรรมการสถานศึกษากำกับติดตาม ดูแลและขับเคลื่อนการดำเนินงานของ
       สถานศึกษาให้บรรลุผลสำเร็จตามเป้าหมาย(๑)</t>
  </si>
  <si>
    <r>
      <t>มาตรฐานที่ ๑๐  สถานศึกษามีการจัดหลักสูตร  กระบวนการเรียนรู้ และ
                        กิจกรรมพัฒนาคุณภาพผู้เรียนอย่างรอบด้าน</t>
    </r>
    <r>
      <rPr>
        <sz val="11"/>
        <color rgb="FF000000"/>
        <rFont val="CordiaUPC"/>
        <family val="2"/>
      </rPr>
      <t xml:space="preserve"> </t>
    </r>
    <r>
      <rPr>
        <b/>
        <sz val="11"/>
        <color rgb="FF0000FF"/>
        <rFont val="CordiaUPC"/>
        <family val="2"/>
      </rPr>
      <t>(๑๐)</t>
    </r>
  </si>
  <si>
    <t>๑๐.๒ จัดรายวิชาเพิ่มเติมที่หลากหลายให้ผู้เรียนเลือกเรียนตามความถนัด  
         ความสามารถและความสนใจ (๒)</t>
  </si>
  <si>
    <t>๑๐.๓ จัดกิจกรรมพัฒนาผู้เรียนที่ส่งเสริมและตอบสนองความต้องการ  ความสามารถ
         ความถนัดและความสนใจของผู้เรียน(๑)</t>
  </si>
  <si>
    <t>๑๐.๔  สนับสนุนให้ครูจัดกระบวนการเรียนรู้ที่ให้ผู้เรียนได้ลงมือปฏิบัติจริง
          จนสรุปความรู้ได้ด้วยตนเอง (๑)</t>
  </si>
  <si>
    <t>๑๐.๕  นิเทศภายใน กำกับ  ติดตามตรวจสอบ และนำผลไปปรับปรุง
          การเรียนการสอนอย่างสม่ำเสมอ (๒)</t>
  </si>
  <si>
    <t>๑๐.๖จัดระบบดูแลช่วยเหลือผู้เรียนที่มีประสิทธิภาพและครอบคลุมถึงผู้เรียนทุกคน (๒)</t>
  </si>
  <si>
    <r>
      <t>มาตรฐานที่ ๑๑  สถานศึกษามีการจัดสภาพแวดล้อมและการบริการที่ส่งเสริม
                        ให้ผู้เรียนพัฒนาเต็มตามศักยภาพ</t>
    </r>
    <r>
      <rPr>
        <b/>
        <sz val="11"/>
        <color rgb="FF008000"/>
        <rFont val="Cordia New"/>
        <family val="2"/>
      </rPr>
      <t xml:space="preserve"> </t>
    </r>
    <r>
      <rPr>
        <b/>
        <sz val="11"/>
        <color rgb="FF008000"/>
        <rFont val="CordiaUPC"/>
        <family val="2"/>
      </rPr>
      <t>(๑๐)</t>
    </r>
  </si>
  <si>
    <t>๑๑.๑ ห้องเรียนห้องปฏิบัติการ อาคารเรียนมั่นคง สะอาดและปลอดภัย 
        มีสิ่งอำนวยความสะดวก พอเพียง อยู่ในสภาพใช้การได้ดี สภาพแวดล้อมร่มรื่น
       และมีแหล่งเรียนรู้สำหรับผู้เรียน (๔)</t>
  </si>
  <si>
    <t>๑๑.๒  จัดโครงการ กิจกรรที่ส่งเสริมสุขภาพอนามัยและความปลอดภัยของผู้เรียน (๓)</t>
  </si>
  <si>
    <t>๑๑.๓ จัดห้องสมุดที่ให้บริการสื่อและเทคโนโลยีสารสนเทศที่เอื้อให้ผู้เรียนรู้ด้วยตนเอง
         และหรือเรียนรู้แบบมีส่วนร่วม (๓)</t>
  </si>
  <si>
    <r>
      <t>มาตรฐานที่ ๑๒  สถานศึกษามีการประกันคุณภาพภายในของสถานศึกษา
                        ตามที่กำหนดในกฎกระทรวง</t>
    </r>
    <r>
      <rPr>
        <sz val="11"/>
        <color rgb="FF000000"/>
        <rFont val="CordiaUPC"/>
        <family val="2"/>
      </rPr>
      <t xml:space="preserve"> </t>
    </r>
    <r>
      <rPr>
        <b/>
        <sz val="11"/>
        <color rgb="FF0000FF"/>
        <rFont val="CordiaUPC"/>
        <family val="2"/>
      </rPr>
      <t>(๕)</t>
    </r>
  </si>
  <si>
    <t>๑๒.๒ จัดทำและดำเนินการตามแผนพัฒนาการจัดการศึกษาของสถานศึกษา
         ที่มุ่งพัฒนาคุณภาพตามมาตรฐานการศึกษาของสถานศึกษา (๑)</t>
  </si>
  <si>
    <t>๑๒.๓ จัดระบบข้อมูลสารสนเทศและใช้สารสนเทศในการบริหารจัดการ
         เพื่อพัฒนาคุณภาพของสถานศึกษา (๑)</t>
  </si>
  <si>
    <t>๑๒.๔  ติดตามตรวจสอบ และประเมินคูณภาพภายในตาม
          มาตรฐานการศึกษาของสถานศึกษา (๐.๕)</t>
  </si>
  <si>
    <t>๑๒.๕  นำผลการประเมินคุณภาพทั้งภายในและภายนอกไปใช้วางแผน
          พัฒนาคุณภาพการศึกษาอย่างต่อเนื่อง(๐.๕)</t>
  </si>
  <si>
    <t>มาตรฐานที่ ๑๓ สถานศึกษามีการสร้าง ส่งเสริม สนับสนุน 
                       ให้สถานศึกษาเป็นสังคมแห่งการเรียนรู้(๑๐)</t>
  </si>
  <si>
    <t>๑๓.๑  มีการสร้างและพัฒนาแหล่งเรียนรู้ภายในสถานศึกษาและใช้ประโยชน์
          จากแหล่งเรียนรู้ทั้งภายในและภายนอกสถานศึกษาเพื่อพัฒนาการเรียนรู้ของ
           ผู้เรียนและบุคลากรของสถานศึกษารวมทั้งผู้เกี่ยวข้อง (๕)</t>
  </si>
  <si>
    <t>๑๓.๒ มีการแลกเปลี่ยนเรียนรู้ระหว่างบุคลากรภายในสถานศึกษาระหว่าง
          สถานศึกษากับครอบครัว  ชุมชน และองค์กรที่เกี่ยวข้อง (๕)</t>
  </si>
  <si>
    <r>
      <t>มาตรฐานที่ ๑๔   การพัฒนาสถานศึกษาให้บรรลุเป้าหมายตามวิสัยทัศน์  
                         ปรัชญาและจุดเน้นที่กำหนดขึ้น</t>
    </r>
    <r>
      <rPr>
        <b/>
        <sz val="11"/>
        <color rgb="FF008000"/>
        <rFont val="Cordia New"/>
        <family val="2"/>
      </rPr>
      <t xml:space="preserve"> </t>
    </r>
    <r>
      <rPr>
        <b/>
        <sz val="11"/>
        <color rgb="FF008000"/>
        <rFont val="CordiaUPC"/>
        <family val="2"/>
      </rPr>
      <t>(๕)</t>
    </r>
  </si>
  <si>
    <t>๑๕.๒  ผลการดำเนินงานบรรลุตามเป้าหมาย(๒)</t>
  </si>
  <si>
    <t>๑๔.๑ จัดโครงการ กิจกรรมที่ส่งเสริมให้ผู้เรียนบรรลุตามเป้าหมาย  วิสัยทัศน์ 
         ปรัชญาและจุดเน้นของสถานศึกษา (๓)</t>
  </si>
  <si>
    <r>
      <t>มาตรฐานที่ ๑๕   การจัดกิจกรรมตามนโยบาย  จุดเน้น แนวทาง
                         การปฏิรูปการศึกษา เพื่อพัฒนาและส่งเสริมสถานศึกษา
                         ให้ยกระดับคุณภาพสูงขึ้น</t>
    </r>
    <r>
      <rPr>
        <b/>
        <sz val="11"/>
        <color rgb="FF008000"/>
        <rFont val="Cordia New"/>
        <family val="2"/>
      </rPr>
      <t xml:space="preserve"> </t>
    </r>
    <r>
      <rPr>
        <b/>
        <sz val="11"/>
        <color rgb="FF008000"/>
        <rFont val="CordiaUPC"/>
        <family val="2"/>
      </rPr>
      <t>(๕)</t>
    </r>
  </si>
  <si>
    <t>๑๕.๑  จัดโครงการ กิจกรรมพิเศษเพื่อตอบสนองนโยบาย  
           จุดเน้นตามแนวทางการปฏิรูปการศึกษา (๓)</t>
  </si>
  <si>
    <t>มาตรฐานที่ ๖  ผู้เรียนมีทักษะในการทำงาน รักการทำงาน สามารถทำงาน
                   ร่วมกับผู้อื่นได้ และมีเจตคติที่ดีต่ออาชีพสุจริต(๕)</t>
  </si>
  <si>
    <t>๑๔.๒  ผลการดำเนินงานส่งเสริมให้ผู้เรียนบรรลุตามเป้าหมายวิสัยทัศน์ 
           ปรัชญาและจุดเน้นของสถานศึกษา (๒)</t>
  </si>
  <si>
    <t>๑.๑  มีน้ำหนักส่วนสูงเป็นไปตามเกณฑ์มาตรฐาน (๑)</t>
  </si>
  <si>
    <t>๑.๒  มีทักษะการเคลื่อนไหวตามวัย (๑.๕)</t>
  </si>
  <si>
    <t>๑.๓  มีสุขนิสัยในการดูแลสุขภาพของตน (๑.๕)</t>
  </si>
  <si>
    <r>
      <t xml:space="preserve">มาตรฐานที่ ๑ </t>
    </r>
    <r>
      <rPr>
        <b/>
        <sz val="11"/>
        <color rgb="FF0000FF"/>
        <rFont val="Angsana New"/>
        <family val="1"/>
      </rPr>
      <t>เด็กมีพัฒนาการด้านร่างกาย (๕)</t>
    </r>
  </si>
  <si>
    <t>๒.๑   ร่าเริงแจ่มใส  มีความรู้สึกที่ดีต่อตนเอง (๑)</t>
  </si>
  <si>
    <t>๒.๒  มีความมั่นใจและกล้าแสดงออก (๑)</t>
  </si>
  <si>
    <t>๒.๓  ควบคุมอารมณ์ตนเองได้เหมาะสมกับวัย (๑)</t>
  </si>
  <si>
    <t>๒.๔  ชื่นชมศิลปะ ดนตรี การเคลื่อนไหวและรักธรรมชาติ (๒)</t>
  </si>
  <si>
    <r>
      <t xml:space="preserve">มาตรฐานที่ ๒  </t>
    </r>
    <r>
      <rPr>
        <b/>
        <sz val="11"/>
        <color rgb="FF1F497D"/>
        <rFont val="Angsana New"/>
        <family val="1"/>
      </rPr>
      <t>เด็กมี</t>
    </r>
    <r>
      <rPr>
        <b/>
        <sz val="11"/>
        <color rgb="FF0000FF"/>
        <rFont val="Angsana New"/>
        <family val="1"/>
      </rPr>
      <t>พัฒนาการด้านอารมณ์และจิตใจ (๕)</t>
    </r>
  </si>
  <si>
    <t xml:space="preserve">๑.๔  หลีกเลี่ยงต่อสภาวะที่เสี่ยงต่อโรค อุบัติเหตุ ภัยและสิ่งเสพติด (๑) </t>
  </si>
  <si>
    <t>๓.๑  มีวินัย  รับผิดชอบ   เชื่อฟังคำสั่งสอนของพ่อแม่  ครูอาจารย์   (๒)</t>
  </si>
  <si>
    <t>๓.๒  มีความซื่อสัตย์สุจริต  ช่วยเหลือแบ่งปัน (๑)</t>
  </si>
  <si>
    <t>๓.๓   เล่นและทำงานร่วมกับผู้อื่นได้ (๑)</t>
  </si>
  <si>
    <t>๓.๔  ประพฤติตนตามวัฒนธรรมไทยและศาสนาที่ตนนับถือ (๑)</t>
  </si>
  <si>
    <r>
      <t xml:space="preserve">มาตรฐานที่ ๓  </t>
    </r>
    <r>
      <rPr>
        <b/>
        <sz val="11"/>
        <color rgb="FF1F497D"/>
        <rFont val="Angsana New"/>
        <family val="1"/>
      </rPr>
      <t>เด็กมีพัฒนาการด้านสังคม (๕)</t>
    </r>
  </si>
  <si>
    <t>๔.๑  สนใจเรียนรู้สิ่งรอบตัว ซักถามอย่างตั้งใจและรักการเรียนรู้(๑)</t>
  </si>
  <si>
    <t>๔.๒  มีความคิดรวบยอดเกี่ยวกับสิ่งต่างๆ ที่เกิดจากประสบการณ์ (๑)</t>
  </si>
  <si>
    <t>๔.๓  มีทักษะทางภาษาที่เหมาะสมกับวัย (๑)</t>
  </si>
  <si>
    <t>๔.๔  มีทักษะกระบวนการทางวิทยาศาสตร์และคณิตศาสตร์ (๑)</t>
  </si>
  <si>
    <t>๔.๕   มีจินตนาการ  และ มีความคิดสร้างสรรค์ (๑)</t>
  </si>
  <si>
    <r>
      <t xml:space="preserve">มาตรฐานที่ ๕   </t>
    </r>
    <r>
      <rPr>
        <b/>
        <sz val="11"/>
        <color rgb="FF1F497D"/>
        <rFont val="Angsana New"/>
        <family val="1"/>
      </rPr>
      <t>ครูปฏิบัติงานตามบทบาทหน้าที่อย่างมีประสิทธิภาพและ
                              เกิดประสิทธิผล (๒๐)</t>
    </r>
  </si>
  <si>
    <t>๕.๓    ครูบริหารจัดการชั้นเรียนที่สร้างนิสัยเชิงบวก (๒)</t>
  </si>
  <si>
    <t>๕.๔  ครูใช้สื่อและเทคโนโลยีที่เหมาะสม  สอดคล้องกับพัฒนาการของเด็ก (๒)</t>
  </si>
  <si>
    <t>๕.๗  ครูจัดสิ่งแวดล้อมให้เกิดการเรียนรู้ได้ตลอดเวลา (๒)</t>
  </si>
  <si>
    <t>๕.๘  ครูมีปฏิสัมพันธ์ที่ดีกับเด็กและผู้ปกครอง (๒)</t>
  </si>
  <si>
    <t>๕.๙  ครูมีวุฒิและความรู้ความสามารถในด้านการศึกษาปฐมวัย(๒)</t>
  </si>
  <si>
    <t>๕.๑๐  ครูจัดทำสารนิทัศน์และนำมาไตร่ตรองเพื่อใช้ประโยชน์ในการพัฒนาเด็ก (๒)</t>
  </si>
  <si>
    <t>๕.๑  ครูเข้าใจปรัชญา หลักการและธรรมชาติของการจัดการศึกษาปฐมวัย
            และสามารถนำมาประยุกต์ใช้ในการจัดประสบการณ์ (๒)</t>
  </si>
  <si>
    <t xml:space="preserve">๕.๒  ครูจัดทำแผนการจัดประสบการณ์ที่สอดคล้องกับหลักสูตรการศึกษา
            ปฐมวัยและสามารถจัดประสบการณ์การเรียนรู้ที่หลากหลาย สอดคล้องกับ
            ความแตกต่างระหว่างบุคคล (๒) </t>
  </si>
  <si>
    <t>๕.๕  ครูใช้เครื่องมือการวัดและประเมินพัฒนาการของเด็กอย่างหลากหลาย
          และสรุปรายงานผลพัฒนาการของเด็กแก่ผู้ปกครอง (๒)</t>
  </si>
  <si>
    <t>๕.๖   ครูวิจัยและพัฒนาการการเรียนรู้ที่ตนรับผิดชอบ 
           และใช้ผลในการปรับการจัดประสบการณ์  (๒)</t>
  </si>
  <si>
    <t xml:space="preserve">๖.๑  ผู้บริหารเข้าใจปรัชญาและหลักการจัดการศึกษาปฐมวัย (๓)  </t>
  </si>
  <si>
    <t>๖.๒  ผู้บริหารมีวิสัยทัศน์  ภาวะผู้นำ และความคิดริเริ่มที่เน้นการพัฒนาเด็กปฐมวัย (๓)</t>
  </si>
  <si>
    <t>๖.๕  ผู้บริหารส่งเสริมและพัฒนาศักยภาพบุคลากรให้มีประสิทธิภาพ (๓)</t>
  </si>
  <si>
    <t>๖.๗  เด็ก ผู้ปกครอง และชุมชนพึงพอใจผลการบริหารจัดการศึกษาปฐมวัย (๒)</t>
  </si>
  <si>
    <t>๗.๔  สร้างการมีส่วนร่วมและแสวงหาความร่วมมือกับผู้ปกครองชุมชนและท้องถิ่น (๔)</t>
  </si>
  <si>
    <t>๗.๕ จัดสิ่งอำนวยความสะดวกเพื่อพัฒนาเกอย่างรอบด้าน (๔)</t>
  </si>
  <si>
    <t>๘.๑  กำหนดมาตรฐานการศึกษาปฐมวัยของสถานศึกษา</t>
  </si>
  <si>
    <t>๘.๓  จัดระบบข้อมูลสารสนเทศและใช้ข้อมูลสารสนเทศในการบริหารจัดการ (๑)</t>
  </si>
  <si>
    <t>๘.๖  จัดทำรายงานประจำปีที่เป็นรายงานการประเมินคุณภาพภายใน (๑)</t>
  </si>
  <si>
    <t>๙.๑  เป็นแหล่งเรียนรู้เพื่อพัฒนาการเรียนรู้ของเด็กและบุคลากสถานศึกษา (๒.๕)</t>
  </si>
  <si>
    <t>๑๐.๒  ผลการดำเนินงานบรรลุตามเป้าหมาย (๒)</t>
  </si>
  <si>
    <t>๑๑.๒  ผลการดำเนินวานบรรลุตามเป้าหมาย (๒)</t>
  </si>
  <si>
    <r>
      <t xml:space="preserve">มาตรฐานที่ ๗  </t>
    </r>
    <r>
      <rPr>
        <b/>
        <sz val="11"/>
        <color rgb="FF1F497D"/>
        <rFont val="Angsana New"/>
        <family val="1"/>
      </rPr>
      <t>แนวการจัดการศึกษา (๒๐)</t>
    </r>
  </si>
  <si>
    <r>
      <t xml:space="preserve">มาตรฐานที่ ๖  </t>
    </r>
    <r>
      <rPr>
        <b/>
        <sz val="11"/>
        <color rgb="FF1F497D"/>
        <rFont val="Angsana New"/>
        <family val="1"/>
      </rPr>
      <t>ผู้บริหารปฏิบัติงานตามบทบาทหน้าที่อย่างมีประสิทธิภาพ
                           และเกิดประสิทธิผล</t>
    </r>
    <r>
      <rPr>
        <sz val="11"/>
        <color rgb="FF1F497D"/>
        <rFont val="Angsana New"/>
        <family val="1"/>
      </rPr>
      <t xml:space="preserve">  </t>
    </r>
    <r>
      <rPr>
        <b/>
        <sz val="11"/>
        <color rgb="FF1F497D"/>
        <rFont val="Angsana New"/>
        <family val="1"/>
      </rPr>
      <t>(๒๐)</t>
    </r>
  </si>
  <si>
    <t>๖.๖  ผู้บริหารให้คำแนะนำ  คำปรึกษาทางวิชาการและเอาใจใส่ในการจัดการศึกษา
         ปฐมวัยเต็มศักยภาพและเต็มเวลา (๓)</t>
  </si>
  <si>
    <r>
      <t xml:space="preserve">มาตรฐานที่ ๘  </t>
    </r>
    <r>
      <rPr>
        <b/>
        <sz val="11"/>
        <color rgb="FF1F497D"/>
        <rFont val="Angsana New"/>
        <family val="1"/>
      </rPr>
      <t>สถานศึกษามีการประกันคุณภาพภายในของ
            สถานศึกษาตามที่กำหนดในกฎกระทรวง (๕)</t>
    </r>
  </si>
  <si>
    <t>๖.๓ ผู้บริหารใช้หลักการบริหารแบบมีส่วนร่วมและใช้ข้อมูลการประเมินผลหรือ
      การวิจัยเป็นฐานคิดทั้งด้านวิชาการและการจัดการ (๓)</t>
  </si>
  <si>
    <t>๖.๔  ผู้บริหารสามารถบริหารจัดการศึกษาให้บรรลุเป้าหมายตาม
       แผนพัฒนาคุณภาพสถานศึกษา (๓)</t>
  </si>
  <si>
    <t>๗.๑  มีหลักสูตรการศึกษาปฐมวัยของสถานศึกษาและนำสู่การปฏิบัติได้
         อย่างมีประสิทธิภาพ (๔)</t>
  </si>
  <si>
    <t>๗.๒  มีระบบและกลไกให้ผู้มีส่วนร่วมทุกฝ่ายตระหนัก
            และเข้าใจการจัดการศึกษาปฐมวัย (๔)</t>
  </si>
  <si>
    <t>๗.๓  จัดกิจกรรมเสริมสร้างความตระหนักรู้และความเข้าใจ
           หลักการจัดการศึกษาปฐมวัย (๔)</t>
  </si>
  <si>
    <t>๘.๒  จัดทำและดำเนินการตามแผนพัฒนาการจัดการศึกษาของ 
          สถานศึกษาที่มุ่งพัฒนาคุณภาพตามมาตรฐานการศึกษาของสถานศึกษา (๑)</t>
  </si>
  <si>
    <t>๘.๔  ติดตามตรวจสอบและประเมินผลการดำเนินงานคุณภาพภายในตาม
          มาตรฐานการศึกษาของสถานศึกษา (๐.๕)</t>
  </si>
  <si>
    <t>๘.๕  นำผลการประเมินคุณภาพทั้งภายในและภายนอกไปใช้วางแผน
            พัฒนาคุณภาพการศึกษาย่างต่อเนื่อง (๐.๕)</t>
  </si>
  <si>
    <r>
      <t xml:space="preserve">มาตรฐานที่ ๙  คณะกรรมการสถานศึกษาและผู้ปกครองชุมชนปฏิบัติงานตามบทบาท
                           หน้าที่อย่างมีประสิทธิภาพและเกิดประสิทธิผล </t>
    </r>
    <r>
      <rPr>
        <b/>
        <sz val="11"/>
        <color rgb="FF0000FF"/>
        <rFont val="Angsana New"/>
        <family val="1"/>
      </rPr>
      <t>(๕)</t>
    </r>
  </si>
  <si>
    <t xml:space="preserve">๙.๒  มีการแลกเปลี่ยนเรียนรู้ร่วมกันภายในสถานศึกษา  ระหว่างสถานศึกษากับ
          ครอบครัว  ชุมชนและองค์กรที่เกี่ยวข้อง(๒.๕)  </t>
  </si>
  <si>
    <r>
      <t xml:space="preserve">มาตรฐานที่ ๑๐   การพัฒนาสถานศึกษาให้บรรลุเป้าหมายตามปรัชญา วิสัยทัศน์ 
                                และขุดเน้นของการศึกษาปฐมวัย </t>
    </r>
    <r>
      <rPr>
        <b/>
        <sz val="11"/>
        <color rgb="FF0000FF"/>
        <rFont val="Angsana New"/>
        <family val="1"/>
      </rPr>
      <t>(๕)</t>
    </r>
  </si>
  <si>
    <t>๑๐.๑  จัดโครงการ กิจกรรมพัฒนาเด็กให้บรรลุตามเป้าหมาย  ปรัชญา วิสัยทัศน์ และ
           จุดเน้นการจัดการศึกษาปฐมวัยของสถานศึกษา (๓)</t>
  </si>
  <si>
    <r>
      <t>มาตรฐานที่ ๑๑   การพัฒนาสถานศึกษาตามนโยบายและแนวทางการปฏิรูป
                                เพื่อยกระดับคุณภาพให้สูงขึ้น</t>
    </r>
    <r>
      <rPr>
        <b/>
        <sz val="11"/>
        <color rgb="FF0000FF"/>
        <rFont val="Angsana New"/>
        <family val="1"/>
      </rPr>
      <t>(๕)</t>
    </r>
  </si>
  <si>
    <t>๑๑.๑  จัดโครงการ กิจกรรมส่งเสริมสนับสนุนตามนโยบาย
             เกี่ยวกับการจัดการศึกษาปฐมวัย (๓)</t>
  </si>
  <si>
    <r>
      <t xml:space="preserve">มาตรฐานที่ ๔  </t>
    </r>
    <r>
      <rPr>
        <b/>
        <sz val="11"/>
        <color rgb="FF1F497D"/>
        <rFont val="Angsana New"/>
        <family val="1"/>
      </rPr>
      <t>เด็กมีพัฒนาการด้านสติปัญญา (๕)</t>
    </r>
    <r>
      <rPr>
        <b/>
        <sz val="11"/>
        <color rgb="FF008000"/>
        <rFont val="Angsana New"/>
        <family val="1"/>
      </rPr>
      <t xml:space="preserve"> </t>
    </r>
  </si>
  <si>
    <t>ระดับคุณภาพ</t>
  </si>
  <si>
    <t>องค์ประกอบ/ประเด็นการติดตามตรวจสอบ</t>
  </si>
  <si>
    <t>๑. กำหนดมาตรฐานการศึกษาของสถานศึกษา</t>
  </si>
  <si>
    <t xml:space="preserve">     ๑.๑ ศึกษาวิเคราะห์มาตรฐานและตัวบ่งชี้ว่าด้วยการประกันคุณภาพภายในของสถานศึกษาตามที่กระทรวงศึกษาประกาศใช้</t>
  </si>
  <si>
    <t xml:space="preserve">     ๑.๒ พิจารณาสาระสำคัญที่จะกำหนดในมาตรฐานตัวบ่งชี้ที่สะท้อนอัตลักษณ์และมาตรการส่งเสริมของสถานศึกษา</t>
  </si>
  <si>
    <t xml:space="preserve">     ๑.๓ กำหนดค่าเป้าหมายความสำเร็จของแต่ละมาตรฐานและตัวบ่งชี้</t>
  </si>
  <si>
    <t xml:space="preserve">     ๑.๔ ประกาศค่าเป้าหมายแต่ละมาตรฐานและตัวบ่งชี้ว่าด้วยการประกันคุณภาพภายในของสถานศึกษาให้กลุ่มผู้เกี่ยวข้องทั้งภายในและภายนอกรับทราบ</t>
  </si>
  <si>
    <t>สรุประดับคุณภาพและคะแนนเฉลี่ย</t>
  </si>
  <si>
    <t>แปลความหมาย</t>
  </si>
  <si>
    <t>๒. จัดทำแผนพัฒนาการจัดการศึกษาของสถานศึกษาที่มุ่งคุณภาพตามมาตรฐานการศึกษาของสถานศึกษา</t>
  </si>
  <si>
    <t xml:space="preserve">     ๒.๑  ศึกษาวิเคราะห์สภาพปัญหาและความต้องการจำเป็นของสถานศึกษาอย่างเป็นระบบโดยใช้ข้อมูลตามสภาพจริง</t>
  </si>
  <si>
    <t xml:space="preserve">     ๒.๕  กำหนดบทบาทหน้าที่อย่างชัดเจนให้บุคลากรของสถานศึกษาและผู้เรียนร่วมรับผิดชอบและดำเนินงานตามที่กำหนดไว้อย่างมีประสิทธิภาพ</t>
  </si>
  <si>
    <t xml:space="preserve">     ๒.๒  กำหนดวิสัยทัศน์พันธกิจและเป้าหมายด้านต่างๆโดยมุ่งเน้นที่คุณภาพผู้เรียนที่สะท้อนคุณภาพความสำเร็จอย่างชัดเจนและเป็นรูปธรรม โดยทุกฝ่ายมีส่วนร่วม</t>
  </si>
  <si>
    <t xml:space="preserve">     ๒.๔  กำหนดแหล่งเรียนรู้และภูมิปัญญาท้องถิ่นจากภายนอกที่ให้การสนับสนุนทางวิชาการ</t>
  </si>
  <si>
    <t xml:space="preserve">      ๒.๖  กำหนดบทบาทหน้าที่และแนวทางการมีส่วนร่วมของบิดามารดาผู้ปกครอง องค์กรหน่วยงานชุมชนและท้องถิ่น</t>
  </si>
  <si>
    <t xml:space="preserve">     ๒.๗  กำหนดการใช้งบประมาณและทรัพยากรอย่างมีประสิทธิภาพให้สอดคล้องกับกิจกรรมโครงการ</t>
  </si>
  <si>
    <t xml:space="preserve">     ๒.๘  เสนอแผนพัฒนาการจัดการศึกษาต่อคณะกรรมการสถานศึกษาขั้นพื้นฐานและหรือคณะกรรมการสถานศึกษา  คณะกรรมการบริหารสถานศึกษาให้ความเห็นชอบ</t>
  </si>
  <si>
    <t xml:space="preserve">    ๒.๙  จัดทำแผนปฏิบัติการประจำปีที่สอดคล้องกับแผนพัฒนาการจัดการศึกษาของสถานศึกษา</t>
  </si>
  <si>
    <t xml:space="preserve">    ๒.๑๐  กำหนดปฏิทินการนำแผนปฏิบัติการประจำปีสู่การปฏิบัติที่ชัดเจน</t>
  </si>
  <si>
    <t xml:space="preserve">    ๒.๑๑  เสนอแผนปฏิบัติการประจำปีต่อคณะกรรมการสถานศึกษาขั้นพื้นฐานและหรือคณะกรรมการสถานศึกษา  คณะกรรมการบริหารการศึกษาให้ความเห็นชอบ</t>
  </si>
  <si>
    <t>๓. จัดระบบบริหารและสารสนเทศ</t>
  </si>
  <si>
    <t xml:space="preserve">     ๓.๑  จัดโครงสร้างระบบบริหารของสถานศึกษาที่เอื้อต่อการพัฒนาระบบการประกันคุณภาพภายในสถานศึกษา</t>
  </si>
  <si>
    <t xml:space="preserve">     ๓.๒  กำหนดผู้รับผิดชอบและจัดระบบสารสนเทศให้เป็นหมวดหมู่  ครอบคลุมเป็นปัจจุบันสะดวกต่อการเข้าถึงและให้บริการหรือการเชื่อมโยงเครือข่ายกับหน่วยงานต้นสังกัด</t>
  </si>
  <si>
    <t xml:space="preserve">     ๓.๓  นำข้อมูลสารสนเทศไปใช้ในการบริหารจัดการศึกษาและพัฒนาการเรียน การสอน</t>
  </si>
  <si>
    <t>๔.  ดำเนินงานตามแผนพัฒนาการจัดการศึกษาของสถานศึกษา</t>
  </si>
  <si>
    <t xml:space="preserve">     ๔.๑  นำแผนปฏิบัติการประจำปีแต่ละปีสู่การปฏิบัติตามกรอบระยะเวลาและกิจกรรมโครงการที่กำหนด </t>
  </si>
  <si>
    <t xml:space="preserve">     ๔.๒  ผู้รับผิดชอบและผู้เกี่ยวข้องทุกฝ่ายปฏิบัติตามบทบาทหน้าที่และความรับผิดชอบตามที่ได้กำหนดอย่างมีประสิทธิภาพและเกิดประโยชน์สูงสุด</t>
  </si>
  <si>
    <t>๕. จัดให้มีการติดตามตรวจสอบคุณภาพการศึกษา</t>
  </si>
  <si>
    <t xml:space="preserve">     ๕.๑  กำหนดผู้รับผิดชอบในการติดตามตรวจสอบคุณภาพการศึกษาระดับสถานศึกษา</t>
  </si>
  <si>
    <t xml:space="preserve">     ๕.๒ ติดตามตรวจสอบคุณภาพการศึกษาทั้งระดับบุคคลและระดับสถานศึกษาอย่างน้อยภาคเรียนละ ๑ครั้ง</t>
  </si>
  <si>
    <t xml:space="preserve">     ๕.๓  รายงานและนำผลการติดตามตรวจสอบคุณภาพการศึกษาไปใช้ประโยชน์ในการปรับปรุงพัฒนา</t>
  </si>
  <si>
    <t xml:space="preserve">     ๕.๔  เตรียมการและให้ความร่วมมือในการการติดตามตรวจสอบคุณภาพการศึกษา  จากหน่วยงานต้นสังกัด</t>
  </si>
  <si>
    <t>๖. จัดให้มีการประเมินคุณภาพภายในตามมาตรฐานการศึกษาของสถานศึกษา</t>
  </si>
  <si>
    <t xml:space="preserve">     ๖.๒  ดำเนินการประเมินคุณภาพภายในตามมาตรฐานการศึกษาของสถานศึกษาโดยใช้วิธีการและเครื่องมือที่หลากหลายและเหมาะสม</t>
  </si>
  <si>
    <t xml:space="preserve">     ๖.๑  กำหนดคณะกรรมการประเมินคุณภาพภายในอย่างน้อย ๓ คน ที่ประกอบด้วยผู้ทรงคุณวุฒิภายนอกที่หน่วยงานต้นสังกัดขึ้นทะเบียนไว้อย่างน้อย๑ คน  เข้ามามีส่วนร่วมในกระบวนการประเมินคุณภาพภายในของสถานศึกษาอย่างน้อยปีละ ๑ ครั้ง</t>
  </si>
  <si>
    <t>๗. จัดทำรายงานประจำปีที่เป็นรายงานประเมินคุณภาพภายใน</t>
  </si>
  <si>
    <t xml:space="preserve">     ๗.๓  เผยแพร่รายงานต่อสาธารณชน หน่วยงานต้นสังกัดและหน่วยงานที่เกี่ยวข้อง</t>
  </si>
  <si>
    <t xml:space="preserve">     ๗.๑ สรุปจัดทำรายงานประจำปีที่เป็นรายงานประเมินคุณภาพภายในของสถานศึกษา ที่สะท้อนคุณภาพผู้เรียนและผลสำเร็จของการบริหารจัดการศึกษาตามรูปแบบที่หน่วยงานต้นสังกัดกำหนด</t>
  </si>
  <si>
    <t xml:space="preserve">     ๗.๒  นำเสนอรายงานต่อคณะกรรมการสถานศึกษาขั้นพื้นฐานและหรือคณะกรรมการบริหารสถานศึกษาให้ความเห็นชอบ</t>
  </si>
  <si>
    <t>๘. จัดให้มีการพัฒนาคุณภาพการศึกษาอย่างต่อเนื่อง</t>
  </si>
  <si>
    <t xml:space="preserve">     ๘.๑  ส่งเสริมแนวคิดเรื่องการประกันคุณภาพการศึกษาที่มุ่งพัฒนาคุณภาพการศึกษาให้เกิดขึ้นกับครูอย่างต่อเนื่องบุคลากรทุกคนในสถานศึกษาและการพัฒนาสถานศึกษาให้เป็นองค์กรแห่งการเรียนรู้ จนเป็นวัฒนธรรมคุณภาพในการทำงานปกติของสถานศึกษา</t>
  </si>
  <si>
    <t xml:space="preserve">     ๘.๒  นำผลการประเมินคุณภาพภายในของสถานศึกษาจากการประเมินตนเองหรือหน่วยงานที่เกี่ยวข้องมาวิเคราะห์ สังเคราะห์ และเลือกสรรข้อมูลสารสนเทศเพื่อนำไปใช้ให้เป็นประโยชน์ต่อการพัฒนาการบริหารและการเรียนการสอนอย่างต่อเนื่อง</t>
  </si>
  <si>
    <t xml:space="preserve">     ๘.๓  เผยแพร่ผลการพัฒนาคุณภาพการศึกษาและแลกเปลี่ยนเรียนรู้เพื่อให้เกิดการพัฒนา</t>
  </si>
  <si>
    <t>องค์ประกอบประเด็นการติดตามตรวจสอบ</t>
  </si>
  <si>
    <t>คะแนนเฉลี่ย</t>
  </si>
  <si>
    <t>ผลการติดตามตรวจสอบระบบการประกันคุณภาพภายในของสถานศึกษา</t>
  </si>
  <si>
    <t xml:space="preserve">        ๒.๓  กำหนดวิธีการดำเนินกิจกรรมโครงการที่สอดคล้องกับมาตรฐานการศึกษาของสถานศึกษาโดยใช้กระบวนการวิจัยหรือผลการวิจัยหรือข้อมูลที่อ้างอิงได้ให้ครอบคลุมการพัฒนาหลักสูตรสถานศึกษาการจัดประสบการณ์การเรียนรู้กระบวนการเรียนรู้ การส่งเสริมการเรียนรู้การวัดและประเมินผลการพัฒนาบุคลากรและการบริหารจัดการเพื่อให้บรรลุเป้าหมายตามมาตรฐานที่กำหนดไว้
</t>
  </si>
  <si>
    <t xml:space="preserve">        ๒.๓  กำหนดวิธีการดำเนินกิจกรรมโครงการที่สอดคล้องกับมาตรฐานการศึกษาของสถานศึกษาโดยใช้กระบวนการวิจัยหรือผลการวิจัยหรือข้อมูลที่อ้างอิงได้ให้ครอบคลุมการพัฒนาหลักสูตรสถานศึกษาการจัดประสบการณ์การเรียนรู้กระบวนการเรียนรู้ การส่งเสริมการเรียนรู้การวัดและประเมินผล การพัฒนาบุคลากรและการบริหารจัดการเพื่อให้บรรลุเป้าหมายตามมาตรฐาน
ที่กำหนดไว้
</t>
  </si>
  <si>
    <t>คะแนน</t>
  </si>
  <si>
    <t>รายตัวบ่งชี้</t>
  </si>
  <si>
    <t>รายมาตรฐาน</t>
  </si>
  <si>
    <t>รายด้าน</t>
  </si>
  <si>
    <t>มาตรฐานที่ ๕   ครูปฏิบัติงานตามบทบาทหน้าที่อย่างมีประสิทธิภาพและ
                              เกิดประสิทธิผล (๒๐)</t>
  </si>
  <si>
    <t>มาตรฐานที่ ๗  แนวการจัดการศึกษา (๒๐)</t>
  </si>
  <si>
    <t>มาตรฐานที่ ๘  สถานศึกษามีการประกันคุณภาพภายในของ
            สถานศึกษาตามที่กำหนดในกฎกระทรวง (๕)</t>
  </si>
  <si>
    <r>
      <t>มาตรฐานที่ ๖  ผู้บริหารปฏิบัติงานตามบทบาทหน้าที่อย่างมีประสิทธิภาพ
                           และเกิดประสิทธิผล</t>
    </r>
    <r>
      <rPr>
        <sz val="11"/>
        <color theme="6" tint="-0.499984740745262"/>
        <rFont val="Angsana New"/>
        <family val="1"/>
      </rPr>
      <t xml:space="preserve">  </t>
    </r>
    <r>
      <rPr>
        <b/>
        <sz val="11"/>
        <color theme="6" tint="-0.499984740745262"/>
        <rFont val="Angsana New"/>
        <family val="1"/>
      </rPr>
      <t>(๒๐)</t>
    </r>
  </si>
  <si>
    <r>
      <t>ด้านที่ 4  มาตรฐานด้านอัตลักษณ์ของสถานศึกษา</t>
    </r>
    <r>
      <rPr>
        <sz val="11"/>
        <color rgb="FFFF0000"/>
        <rFont val="CordiaUPC"/>
        <family val="2"/>
      </rPr>
      <t xml:space="preserve"> </t>
    </r>
  </si>
  <si>
    <t xml:space="preserve">2 .4   สรุปผลการประเมินคุณภาพการศึกษามาตรฐานของสถานศึกษาระดับปฐมวัย  </t>
  </si>
  <si>
    <t xml:space="preserve">2.3  ผลการประเมินคุณภาพการศึกษามาตรฐานของสถานศึกษาระดับปฐมวัย  </t>
  </si>
  <si>
    <t>มาตรฐาน</t>
  </si>
  <si>
    <t>แปลคุณภาพ</t>
  </si>
  <si>
    <t>มาตรฐานที่ ๑ เด็กมีพัฒนาการด้านร่างกาย (๕)</t>
  </si>
  <si>
    <t>มาตรฐานที่ ๒  เด็กมีพัฒนาการด้านอารมณ์และจิตใจ (๕)</t>
  </si>
  <si>
    <t>มาตรฐานที่ ๓  เด็กมีพัฒนาการด้านสังคม (๕)</t>
  </si>
  <si>
    <t xml:space="preserve">มาตรฐานที่ ๔  เด็กมีพัฒนาการด้านสติปัญญา (๕) </t>
  </si>
  <si>
    <t>มาตรฐานที่ ๘  สถานศึกษามีการประกันคุณภาพภายในของ
                          สถานศึกษาตามที่กำหนดในกฎกระทรวง (๕)</t>
  </si>
  <si>
    <r>
      <t>มาตรฐานที่ ๖  ผู้บริหารปฏิบัติงานตามบทบาทหน้าที่อย่างมีประสิทธิภาพ
                           และเกิดประสิทธิผล</t>
    </r>
    <r>
      <rPr>
        <sz val="11"/>
        <rFont val="Angsana New"/>
        <family val="1"/>
      </rPr>
      <t xml:space="preserve">  </t>
    </r>
    <r>
      <rPr>
        <b/>
        <sz val="11"/>
        <rFont val="Angsana New"/>
        <family val="1"/>
      </rPr>
      <t>(๒๐)</t>
    </r>
  </si>
  <si>
    <t>มาตรฐานที่ ๙  คณะกรรมการสถานศึกษาและผู้ปกครองชุมชนปฏิบัติงานตามบทบาท
                           หน้าที่อย่างมีประสิทธิภาพและเกิดประสิทธิผล (๕)</t>
  </si>
  <si>
    <t>มาตรฐานที่ ๑๐   การพัฒนาสถานศึกษาให้บรรลุเป้าหมายตามปรัชญา วิสัยทัศน์ 
                                และขุดเน้นของการศึกษาปฐมวัย (๕)</t>
  </si>
  <si>
    <t>มาตรฐานที่ ๑๑   การพัฒนาสถานศึกษาตามนโยบายและแนวทางการปฏิรูป
                                เพื่อยกระดับคุณภาพให้สูงขึ้น(๕)</t>
  </si>
  <si>
    <t>รวม</t>
  </si>
  <si>
    <t>๒.๒ สรุปผลการติดตามตรวจสอบคุณภาพการศึกษา</t>
  </si>
  <si>
    <t>๒.๑ ผลการติดตามตรวจสอบคุณภาพการศึกษาระดับปฐมวัย</t>
  </si>
  <si>
    <t>๓.๑ ผลการติดตามตรวจสอบคุณภาพการศึกษาระดับขั้นพื้นฐาน</t>
  </si>
  <si>
    <t>๓.๒ สรุปผลการติดตามตรวจสอบคุณภาพการศึกษา</t>
  </si>
  <si>
    <t>๓.๓ ผลการประเมินคุณภาพการศึกษามาตรฐานของสถานศึกษาระดับขั้นพื้นฐาน</t>
  </si>
  <si>
    <t>๓.๔ สรุปผลการประเมินคุณภาพการศึกษามาตรฐานของสถานศึกษาระดับขั้นพื้นฐาน</t>
  </si>
  <si>
    <t>มาตรฐานที่ ๙ คณะกรรมการสถานศึกษา และผู้ปกครอง  ชุมชนปฏิบัติงาน
                     ตามบทบาทหน้าที่อย่างมีประสิทธิภาพและเกิดประสิทธิผล(๕)</t>
  </si>
  <si>
    <t xml:space="preserve">การให้คะแนนและสรุปผลการประเมินคุณภาพภายใน  </t>
  </si>
  <si>
    <t xml:space="preserve">การให้คะแนนและสรุปผลการประเมินคุณภาพภายใน </t>
  </si>
</sst>
</file>

<file path=xl/styles.xml><?xml version="1.0" encoding="utf-8"?>
<styleSheet xmlns="http://schemas.openxmlformats.org/spreadsheetml/2006/main">
  <numFmts count="4">
    <numFmt numFmtId="187" formatCode="0.0000"/>
    <numFmt numFmtId="188" formatCode="[$-D07041E]t#,##0.00"/>
    <numFmt numFmtId="189" formatCode="[$-D07041E]t#,##0"/>
    <numFmt numFmtId="190" formatCode="[$-D07041E]t#,##0.00\ "/>
  </numFmts>
  <fonts count="52"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2"/>
      <color rgb="FF008000"/>
      <name val="CordiaUPC"/>
      <family val="2"/>
    </font>
    <font>
      <sz val="12"/>
      <color rgb="FF0000FF"/>
      <name val="CordiaUPC"/>
      <family val="2"/>
    </font>
    <font>
      <sz val="12"/>
      <color theme="1"/>
      <name val="Tahoma"/>
      <family val="2"/>
      <charset val="222"/>
      <scheme val="minor"/>
    </font>
    <font>
      <sz val="12"/>
      <color rgb="FF002060"/>
      <name val="CordiaUPC"/>
      <family val="2"/>
    </font>
    <font>
      <b/>
      <sz val="11"/>
      <color rgb="FF008000"/>
      <name val="CordiaUPC"/>
      <family val="2"/>
    </font>
    <font>
      <sz val="11"/>
      <color rgb="FF0000FF"/>
      <name val="CordiaUPC"/>
      <family val="2"/>
    </font>
    <font>
      <b/>
      <sz val="10"/>
      <color rgb="FF008000"/>
      <name val="CordiaUPC"/>
      <family val="2"/>
    </font>
    <font>
      <sz val="10"/>
      <color rgb="FF0000FF"/>
      <name val="CordiaUPC"/>
      <family val="2"/>
    </font>
    <font>
      <sz val="12"/>
      <color rgb="FF0070C0"/>
      <name val="CordiaUPC"/>
      <family val="2"/>
    </font>
    <font>
      <b/>
      <sz val="11"/>
      <color rgb="FF000000"/>
      <name val="CordiaUPC"/>
      <family val="2"/>
    </font>
    <font>
      <sz val="11"/>
      <color rgb="FF000000"/>
      <name val="CordiaUPC"/>
      <family val="2"/>
    </font>
    <font>
      <b/>
      <sz val="11"/>
      <color rgb="FF0000FF"/>
      <name val="CordiaUPC"/>
      <family val="2"/>
    </font>
    <font>
      <b/>
      <sz val="11"/>
      <color rgb="FF008000"/>
      <name val="Cordia New"/>
      <family val="2"/>
    </font>
    <font>
      <sz val="12"/>
      <color rgb="FFFF0000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sz val="12"/>
      <color rgb="FF0070C0"/>
      <name val="Tahoma"/>
      <family val="2"/>
      <charset val="222"/>
      <scheme val="minor"/>
    </font>
    <font>
      <sz val="11"/>
      <color rgb="FF0070C0"/>
      <name val="Tahoma"/>
      <family val="2"/>
      <charset val="222"/>
      <scheme val="minor"/>
    </font>
    <font>
      <sz val="12"/>
      <color theme="9" tint="-0.249977111117893"/>
      <name val="Tahoma"/>
      <family val="2"/>
      <charset val="222"/>
      <scheme val="minor"/>
    </font>
    <font>
      <sz val="11"/>
      <color theme="9" tint="-0.249977111117893"/>
      <name val="Tahoma"/>
      <family val="2"/>
      <charset val="222"/>
      <scheme val="minor"/>
    </font>
    <font>
      <sz val="16"/>
      <color rgb="FF0000FF"/>
      <name val="Angsana New"/>
      <family val="1"/>
    </font>
    <font>
      <b/>
      <sz val="11"/>
      <color rgb="FF008000"/>
      <name val="Angsana New"/>
      <family val="1"/>
    </font>
    <font>
      <b/>
      <sz val="11"/>
      <color rgb="FF0000FF"/>
      <name val="Angsana New"/>
      <family val="1"/>
    </font>
    <font>
      <sz val="11"/>
      <color rgb="FF0000FF"/>
      <name val="Angsana New"/>
      <family val="1"/>
    </font>
    <font>
      <b/>
      <sz val="11"/>
      <color rgb="FF1F497D"/>
      <name val="Angsana New"/>
      <family val="1"/>
    </font>
    <font>
      <sz val="11"/>
      <color rgb="FF0070C0"/>
      <name val="Angsana New"/>
      <family val="1"/>
    </font>
    <font>
      <sz val="11"/>
      <color rgb="FF1F497D"/>
      <name val="Angsana New"/>
      <family val="1"/>
    </font>
    <font>
      <b/>
      <sz val="11"/>
      <color rgb="FF00B050"/>
      <name val="Angsana New"/>
      <family val="1"/>
    </font>
    <font>
      <sz val="12"/>
      <color theme="6"/>
      <name val="Tahoma"/>
      <family val="2"/>
      <charset val="222"/>
      <scheme val="minor"/>
    </font>
    <font>
      <sz val="11"/>
      <color theme="6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rgb="FFFF0000"/>
      <name val="Tahoma"/>
      <family val="2"/>
      <charset val="222"/>
      <scheme val="minor"/>
    </font>
    <font>
      <b/>
      <sz val="16"/>
      <color theme="1"/>
      <name val="Angsana New"/>
      <family val="1"/>
    </font>
    <font>
      <b/>
      <sz val="11"/>
      <color rgb="FFFF0000"/>
      <name val="CordiaUPC"/>
      <family val="2"/>
    </font>
    <font>
      <sz val="11"/>
      <color rgb="FFFF0000"/>
      <name val="Angsana New"/>
      <family val="1"/>
    </font>
    <font>
      <b/>
      <sz val="11"/>
      <color theme="6" tint="-0.499984740745262"/>
      <name val="Angsana New"/>
      <family val="1"/>
    </font>
    <font>
      <sz val="11"/>
      <color theme="6" tint="-0.499984740745262"/>
      <name val="Angsana New"/>
      <family val="1"/>
    </font>
    <font>
      <sz val="11"/>
      <color rgb="FFFF0000"/>
      <name val="CordiaUPC"/>
      <family val="2"/>
    </font>
    <font>
      <sz val="16"/>
      <color theme="1"/>
      <name val="TH SarabunPSK"/>
      <family val="2"/>
    </font>
    <font>
      <sz val="16"/>
      <color rgb="FF0070C0"/>
      <name val="TH SarabunPSK"/>
      <family val="2"/>
    </font>
    <font>
      <sz val="16"/>
      <color rgb="FF00B050"/>
      <name val="TH SarabunPSK"/>
      <family val="2"/>
    </font>
    <font>
      <b/>
      <sz val="16"/>
      <color rgb="FF0070C0"/>
      <name val="TH SarabunPSK"/>
      <family val="2"/>
    </font>
    <font>
      <sz val="20"/>
      <color rgb="FFFF0000"/>
      <name val="Angsana New"/>
      <family val="1"/>
    </font>
    <font>
      <sz val="22"/>
      <color rgb="FFFF0000"/>
      <name val="Angsana New"/>
      <family val="1"/>
    </font>
    <font>
      <b/>
      <sz val="11"/>
      <name val="Angsana New"/>
      <family val="1"/>
    </font>
    <font>
      <sz val="11"/>
      <name val="Angsana New"/>
      <family val="1"/>
    </font>
    <font>
      <sz val="22"/>
      <color rgb="FFFF0000"/>
      <name val="TH SarabunPSK"/>
      <family val="2"/>
    </font>
    <font>
      <sz val="22"/>
      <color rgb="FFFF0000"/>
      <name val="Tahoma"/>
      <family val="2"/>
      <charset val="222"/>
      <scheme val="minor"/>
    </font>
    <font>
      <b/>
      <sz val="22"/>
      <color rgb="FFFF0000"/>
      <name val="TH SarabunPSK"/>
      <family val="2"/>
    </font>
    <font>
      <b/>
      <sz val="14"/>
      <color rgb="FF000000"/>
      <name val="CordiaUPC"/>
      <family val="2"/>
    </font>
    <font>
      <sz val="16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horizontal="center" textRotation="90" wrapText="1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3" borderId="0" xfId="0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2" fillId="0" borderId="0" xfId="0" applyFont="1"/>
    <xf numFmtId="0" fontId="24" fillId="0" borderId="0" xfId="0" applyFont="1"/>
    <xf numFmtId="0" fontId="26" fillId="0" borderId="0" xfId="0" applyFont="1"/>
    <xf numFmtId="0" fontId="26" fillId="0" borderId="2" xfId="0" applyFont="1" applyBorder="1" applyAlignment="1">
      <alignment horizontal="justify" vertical="top" wrapText="1"/>
    </xf>
    <xf numFmtId="0" fontId="10" fillId="0" borderId="0" xfId="0" applyFont="1"/>
    <xf numFmtId="0" fontId="22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8" fillId="0" borderId="0" xfId="0" applyFont="1"/>
    <xf numFmtId="0" fontId="28" fillId="0" borderId="0" xfId="0" applyFont="1" applyAlignment="1">
      <alignment wrapText="1"/>
    </xf>
    <xf numFmtId="1" fontId="21" fillId="2" borderId="0" xfId="0" applyNumberFormat="1" applyFont="1" applyFill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8" fontId="0" fillId="0" borderId="15" xfId="0" applyNumberFormat="1" applyBorder="1"/>
    <xf numFmtId="188" fontId="0" fillId="0" borderId="0" xfId="0" applyNumberFormat="1"/>
    <xf numFmtId="188" fontId="0" fillId="0" borderId="4" xfId="0" applyNumberFormat="1" applyBorder="1"/>
    <xf numFmtId="188" fontId="0" fillId="0" borderId="4" xfId="0" applyNumberFormat="1" applyBorder="1" applyAlignment="1">
      <alignment horizontal="center"/>
    </xf>
    <xf numFmtId="188" fontId="0" fillId="0" borderId="5" xfId="0" applyNumberFormat="1" applyBorder="1" applyAlignment="1">
      <alignment horizontal="center"/>
    </xf>
    <xf numFmtId="188" fontId="0" fillId="0" borderId="0" xfId="0" applyNumberFormat="1" applyBorder="1"/>
    <xf numFmtId="188" fontId="0" fillId="4" borderId="0" xfId="0" applyNumberFormat="1" applyFill="1"/>
    <xf numFmtId="188" fontId="31" fillId="0" borderId="0" xfId="0" applyNumberFormat="1" applyFont="1"/>
    <xf numFmtId="188" fontId="33" fillId="0" borderId="0" xfId="0" applyNumberFormat="1" applyFont="1"/>
    <xf numFmtId="188" fontId="0" fillId="0" borderId="0" xfId="0" applyNumberFormat="1" applyAlignment="1">
      <alignment horizontal="center"/>
    </xf>
    <xf numFmtId="189" fontId="39" fillId="0" borderId="4" xfId="0" applyNumberFormat="1" applyFont="1" applyBorder="1" applyAlignment="1">
      <alignment horizontal="center"/>
    </xf>
    <xf numFmtId="188" fontId="39" fillId="0" borderId="5" xfId="0" applyNumberFormat="1" applyFont="1" applyBorder="1" applyAlignment="1">
      <alignment horizontal="center"/>
    </xf>
    <xf numFmtId="189" fontId="40" fillId="0" borderId="4" xfId="0" applyNumberFormat="1" applyFont="1" applyBorder="1" applyAlignment="1">
      <alignment horizontal="center"/>
    </xf>
    <xf numFmtId="188" fontId="39" fillId="0" borderId="4" xfId="0" applyNumberFormat="1" applyFont="1" applyBorder="1" applyAlignment="1">
      <alignment vertical="top" wrapText="1"/>
    </xf>
    <xf numFmtId="188" fontId="39" fillId="0" borderId="4" xfId="0" applyNumberFormat="1" applyFont="1" applyFill="1" applyBorder="1" applyAlignment="1">
      <alignment horizontal="right" vertical="top" wrapText="1"/>
    </xf>
    <xf numFmtId="188" fontId="39" fillId="0" borderId="8" xfId="0" applyNumberFormat="1" applyFont="1" applyBorder="1" applyAlignment="1">
      <alignment vertical="top" wrapText="1"/>
    </xf>
    <xf numFmtId="188" fontId="39" fillId="0" borderId="7" xfId="0" applyNumberFormat="1" applyFont="1" applyBorder="1" applyAlignment="1">
      <alignment vertical="top" wrapText="1"/>
    </xf>
    <xf numFmtId="188" fontId="39" fillId="0" borderId="6" xfId="0" applyNumberFormat="1" applyFont="1" applyBorder="1" applyAlignment="1">
      <alignment vertical="top" wrapText="1"/>
    </xf>
    <xf numFmtId="188" fontId="39" fillId="0" borderId="7" xfId="0" applyNumberFormat="1" applyFont="1" applyBorder="1" applyAlignment="1">
      <alignment horizontal="center" vertical="top" wrapText="1"/>
    </xf>
    <xf numFmtId="188" fontId="39" fillId="0" borderId="3" xfId="0" applyNumberFormat="1" applyFont="1" applyBorder="1" applyAlignment="1">
      <alignment horizontal="center" vertical="top" wrapText="1"/>
    </xf>
    <xf numFmtId="188" fontId="39" fillId="0" borderId="4" xfId="0" applyNumberFormat="1" applyFont="1" applyBorder="1" applyAlignment="1">
      <alignment horizontal="center" vertical="top" wrapText="1"/>
    </xf>
    <xf numFmtId="188" fontId="39" fillId="3" borderId="4" xfId="0" applyNumberFormat="1" applyFont="1" applyFill="1" applyBorder="1" applyAlignment="1">
      <alignment horizontal="center"/>
    </xf>
    <xf numFmtId="188" fontId="39" fillId="3" borderId="4" xfId="0" applyNumberFormat="1" applyFont="1" applyFill="1" applyBorder="1" applyAlignment="1">
      <alignment horizontal="center" vertical="center"/>
    </xf>
    <xf numFmtId="188" fontId="41" fillId="0" borderId="4" xfId="0" applyNumberFormat="1" applyFont="1" applyBorder="1"/>
    <xf numFmtId="188" fontId="39" fillId="0" borderId="4" xfId="0" applyNumberFormat="1" applyFont="1" applyBorder="1" applyAlignment="1">
      <alignment horizontal="center" vertical="center"/>
    </xf>
    <xf numFmtId="189" fontId="39" fillId="0" borderId="4" xfId="0" applyNumberFormat="1" applyFont="1" applyBorder="1" applyAlignment="1">
      <alignment horizontal="center" vertical="center"/>
    </xf>
    <xf numFmtId="188" fontId="41" fillId="0" borderId="4" xfId="0" applyNumberFormat="1" applyFont="1" applyBorder="1" applyAlignment="1">
      <alignment wrapText="1"/>
    </xf>
    <xf numFmtId="188" fontId="42" fillId="3" borderId="4" xfId="0" applyNumberFormat="1" applyFont="1" applyFill="1" applyBorder="1" applyAlignment="1">
      <alignment horizontal="center"/>
    </xf>
    <xf numFmtId="188" fontId="39" fillId="0" borderId="0" xfId="0" applyNumberFormat="1" applyFont="1" applyBorder="1"/>
    <xf numFmtId="188" fontId="39" fillId="0" borderId="0" xfId="0" applyNumberFormat="1" applyFont="1"/>
    <xf numFmtId="188" fontId="39" fillId="4" borderId="0" xfId="0" applyNumberFormat="1" applyFont="1" applyFill="1"/>
    <xf numFmtId="188" fontId="39" fillId="4" borderId="0" xfId="0" applyNumberFormat="1" applyFont="1" applyFill="1" applyAlignment="1">
      <alignment horizontal="center"/>
    </xf>
    <xf numFmtId="188" fontId="40" fillId="0" borderId="4" xfId="0" applyNumberFormat="1" applyFont="1" applyBorder="1" applyAlignment="1">
      <alignment horizontal="center"/>
    </xf>
    <xf numFmtId="189" fontId="39" fillId="0" borderId="11" xfId="0" applyNumberFormat="1" applyFont="1" applyBorder="1" applyAlignment="1">
      <alignment horizontal="center"/>
    </xf>
    <xf numFmtId="188" fontId="39" fillId="0" borderId="4" xfId="0" applyNumberFormat="1" applyFont="1" applyBorder="1" applyAlignment="1">
      <alignment horizontal="center"/>
    </xf>
    <xf numFmtId="188" fontId="39" fillId="0" borderId="0" xfId="0" applyNumberFormat="1" applyFont="1" applyAlignment="1">
      <alignment horizontal="center"/>
    </xf>
    <xf numFmtId="188" fontId="39" fillId="0" borderId="4" xfId="0" applyNumberFormat="1" applyFont="1" applyBorder="1"/>
    <xf numFmtId="188" fontId="35" fillId="2" borderId="0" xfId="0" applyNumberFormat="1" applyFont="1" applyFill="1"/>
    <xf numFmtId="188" fontId="22" fillId="0" borderId="0" xfId="0" applyNumberFormat="1" applyFont="1"/>
    <xf numFmtId="188" fontId="26" fillId="0" borderId="0" xfId="0" applyNumberFormat="1" applyFont="1"/>
    <xf numFmtId="188" fontId="26" fillId="0" borderId="2" xfId="0" applyNumberFormat="1" applyFont="1" applyBorder="1" applyAlignment="1">
      <alignment horizontal="justify" vertical="top" wrapText="1"/>
    </xf>
    <xf numFmtId="188" fontId="10" fillId="0" borderId="0" xfId="0" applyNumberFormat="1" applyFont="1"/>
    <xf numFmtId="188" fontId="24" fillId="0" borderId="0" xfId="0" applyNumberFormat="1" applyFont="1"/>
    <xf numFmtId="188" fontId="7" fillId="0" borderId="0" xfId="0" applyNumberFormat="1" applyFont="1" applyAlignment="1">
      <alignment wrapText="1"/>
    </xf>
    <xf numFmtId="188" fontId="7" fillId="0" borderId="0" xfId="0" applyNumberFormat="1" applyFont="1"/>
    <xf numFmtId="188" fontId="34" fillId="5" borderId="0" xfId="0" applyNumberFormat="1" applyFont="1" applyFill="1"/>
    <xf numFmtId="188" fontId="36" fillId="0" borderId="0" xfId="0" applyNumberFormat="1" applyFont="1" applyAlignment="1">
      <alignment wrapText="1"/>
    </xf>
    <xf numFmtId="188" fontId="37" fillId="0" borderId="0" xfId="0" applyNumberFormat="1" applyFont="1" applyAlignment="1">
      <alignment wrapText="1"/>
    </xf>
    <xf numFmtId="188" fontId="37" fillId="0" borderId="0" xfId="0" applyNumberFormat="1" applyFont="1"/>
    <xf numFmtId="188" fontId="36" fillId="0" borderId="0" xfId="0" applyNumberFormat="1" applyFont="1"/>
    <xf numFmtId="188" fontId="22" fillId="0" borderId="0" xfId="0" applyNumberFormat="1" applyFont="1" applyAlignment="1">
      <alignment wrapText="1"/>
    </xf>
    <xf numFmtId="188" fontId="24" fillId="0" borderId="0" xfId="0" applyNumberFormat="1" applyFont="1" applyAlignment="1">
      <alignment wrapText="1"/>
    </xf>
    <xf numFmtId="188" fontId="31" fillId="0" borderId="0" xfId="0" applyNumberFormat="1" applyFont="1" applyAlignment="1">
      <alignment horizontal="center" vertical="center"/>
    </xf>
    <xf numFmtId="188" fontId="0" fillId="0" borderId="0" xfId="0" applyNumberFormat="1" applyAlignment="1">
      <alignment horizontal="center" vertical="center"/>
    </xf>
    <xf numFmtId="188" fontId="0" fillId="5" borderId="0" xfId="0" applyNumberFormat="1" applyFill="1" applyAlignment="1">
      <alignment horizontal="center" vertical="center"/>
    </xf>
    <xf numFmtId="188" fontId="31" fillId="5" borderId="0" xfId="0" applyNumberFormat="1" applyFont="1" applyFill="1" applyAlignment="1">
      <alignment horizontal="center" vertical="center"/>
    </xf>
    <xf numFmtId="188" fontId="31" fillId="0" borderId="0" xfId="0" applyNumberFormat="1" applyFont="1" applyAlignment="1">
      <alignment horizontal="center" vertical="top"/>
    </xf>
    <xf numFmtId="188" fontId="31" fillId="5" borderId="0" xfId="0" applyNumberFormat="1" applyFont="1" applyFill="1" applyAlignment="1">
      <alignment horizontal="center" vertical="top"/>
    </xf>
    <xf numFmtId="188" fontId="31" fillId="5" borderId="0" xfId="0" applyNumberFormat="1" applyFont="1" applyFill="1" applyAlignment="1">
      <alignment vertical="center"/>
    </xf>
    <xf numFmtId="188" fontId="45" fillId="0" borderId="0" xfId="0" applyNumberFormat="1" applyFont="1"/>
    <xf numFmtId="188" fontId="45" fillId="0" borderId="0" xfId="0" applyNumberFormat="1" applyFont="1" applyAlignment="1">
      <alignment wrapText="1"/>
    </xf>
    <xf numFmtId="188" fontId="0" fillId="3" borderId="0" xfId="0" applyNumberFormat="1" applyFill="1" applyAlignment="1">
      <alignment horizontal="center" vertical="center"/>
    </xf>
    <xf numFmtId="188" fontId="0" fillId="3" borderId="0" xfId="0" applyNumberFormat="1" applyFill="1" applyAlignment="1">
      <alignment horizontal="center"/>
    </xf>
    <xf numFmtId="190" fontId="0" fillId="0" borderId="0" xfId="0" applyNumberFormat="1"/>
    <xf numFmtId="190" fontId="0" fillId="7" borderId="0" xfId="0" applyNumberFormat="1" applyFill="1"/>
    <xf numFmtId="190" fontId="2" fillId="0" borderId="0" xfId="0" applyNumberFormat="1" applyFont="1"/>
    <xf numFmtId="190" fontId="5" fillId="0" borderId="0" xfId="0" applyNumberFormat="1" applyFont="1"/>
    <xf numFmtId="190" fontId="5" fillId="0" borderId="0" xfId="0" applyNumberFormat="1" applyFont="1" applyAlignment="1">
      <alignment wrapText="1"/>
    </xf>
    <xf numFmtId="190" fontId="6" fillId="0" borderId="1" xfId="0" applyNumberFormat="1" applyFont="1" applyBorder="1" applyAlignment="1">
      <alignment wrapText="1"/>
    </xf>
    <xf numFmtId="190" fontId="7" fillId="0" borderId="0" xfId="0" applyNumberFormat="1" applyFont="1"/>
    <xf numFmtId="190" fontId="6" fillId="0" borderId="0" xfId="0" applyNumberFormat="1" applyFont="1" applyAlignment="1">
      <alignment wrapText="1"/>
    </xf>
    <xf numFmtId="190" fontId="7" fillId="0" borderId="0" xfId="0" applyNumberFormat="1" applyFont="1" applyAlignment="1">
      <alignment wrapText="1"/>
    </xf>
    <xf numFmtId="190" fontId="6" fillId="0" borderId="0" xfId="0" applyNumberFormat="1" applyFont="1"/>
    <xf numFmtId="190" fontId="9" fillId="0" borderId="0" xfId="0" applyNumberFormat="1" applyFont="1"/>
    <xf numFmtId="190" fontId="8" fillId="0" borderId="0" xfId="0" applyNumberFormat="1" applyFont="1" applyAlignment="1">
      <alignment wrapText="1"/>
    </xf>
    <xf numFmtId="190" fontId="11" fillId="7" borderId="0" xfId="0" applyNumberFormat="1" applyFont="1" applyFill="1"/>
    <xf numFmtId="190" fontId="12" fillId="0" borderId="0" xfId="0" applyNumberFormat="1" applyFont="1" applyAlignment="1">
      <alignment wrapText="1"/>
    </xf>
    <xf numFmtId="190" fontId="12" fillId="0" borderId="0" xfId="0" applyNumberFormat="1" applyFont="1"/>
    <xf numFmtId="190" fontId="0" fillId="0" borderId="0" xfId="0" applyNumberFormat="1" applyAlignment="1">
      <alignment horizontal="center" vertical="center"/>
    </xf>
    <xf numFmtId="190" fontId="50" fillId="6" borderId="0" xfId="0" applyNumberFormat="1" applyFont="1" applyFill="1" applyAlignment="1">
      <alignment horizontal="center"/>
    </xf>
    <xf numFmtId="190" fontId="0" fillId="7" borderId="0" xfId="0" applyNumberFormat="1" applyFill="1" applyAlignment="1">
      <alignment horizontal="center"/>
    </xf>
    <xf numFmtId="190" fontId="0" fillId="0" borderId="0" xfId="0" applyNumberFormat="1" applyAlignment="1">
      <alignment horizontal="center"/>
    </xf>
    <xf numFmtId="190" fontId="0" fillId="6" borderId="0" xfId="0" applyNumberFormat="1" applyFill="1" applyAlignment="1">
      <alignment horizontal="center"/>
    </xf>
    <xf numFmtId="190" fontId="31" fillId="0" borderId="0" xfId="0" applyNumberFormat="1" applyFont="1" applyAlignment="1">
      <alignment horizontal="center"/>
    </xf>
    <xf numFmtId="188" fontId="39" fillId="0" borderId="5" xfId="0" applyNumberFormat="1" applyFont="1" applyBorder="1" applyAlignment="1" applyProtection="1">
      <alignment horizontal="center"/>
      <protection locked="0"/>
    </xf>
    <xf numFmtId="189" fontId="39" fillId="0" borderId="4" xfId="0" applyNumberFormat="1" applyFont="1" applyBorder="1" applyAlignment="1" applyProtection="1">
      <alignment horizontal="center"/>
    </xf>
    <xf numFmtId="188" fontId="39" fillId="0" borderId="11" xfId="0" applyNumberFormat="1" applyFont="1" applyBorder="1" applyAlignment="1" applyProtection="1">
      <alignment horizontal="center"/>
      <protection locked="0"/>
    </xf>
    <xf numFmtId="188" fontId="39" fillId="0" borderId="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89" fontId="51" fillId="0" borderId="4" xfId="0" applyNumberFormat="1" applyFont="1" applyBorder="1" applyAlignment="1">
      <alignment horizontal="center"/>
    </xf>
    <xf numFmtId="188" fontId="51" fillId="0" borderId="5" xfId="0" applyNumberFormat="1" applyFont="1" applyBorder="1" applyAlignment="1">
      <alignment horizontal="center"/>
    </xf>
    <xf numFmtId="188" fontId="51" fillId="0" borderId="13" xfId="0" applyNumberFormat="1" applyFont="1" applyBorder="1" applyAlignment="1" applyProtection="1">
      <alignment horizontal="center" wrapText="1"/>
      <protection locked="0"/>
    </xf>
    <xf numFmtId="188" fontId="51" fillId="0" borderId="3" xfId="0" applyNumberFormat="1" applyFont="1" applyBorder="1" applyAlignment="1" applyProtection="1">
      <alignment horizontal="center" wrapText="1"/>
      <protection locked="0"/>
    </xf>
    <xf numFmtId="188" fontId="51" fillId="0" borderId="4" xfId="0" applyNumberFormat="1" applyFont="1" applyBorder="1" applyAlignment="1">
      <alignment horizontal="center"/>
    </xf>
    <xf numFmtId="188" fontId="51" fillId="0" borderId="4" xfId="0" applyNumberFormat="1" applyFont="1" applyBorder="1" applyAlignment="1" applyProtection="1">
      <alignment horizontal="center"/>
      <protection locked="0"/>
    </xf>
    <xf numFmtId="188" fontId="51" fillId="0" borderId="4" xfId="0" applyNumberFormat="1" applyFont="1" applyBorder="1" applyAlignment="1">
      <alignment horizontal="center" vertical="center"/>
    </xf>
    <xf numFmtId="189" fontId="51" fillId="0" borderId="4" xfId="0" applyNumberFormat="1" applyFont="1" applyBorder="1" applyAlignment="1">
      <alignment horizontal="center" vertical="center"/>
    </xf>
    <xf numFmtId="188" fontId="51" fillId="3" borderId="4" xfId="0" applyNumberFormat="1" applyFont="1" applyFill="1" applyBorder="1" applyAlignment="1">
      <alignment horizontal="center" vertical="center"/>
    </xf>
    <xf numFmtId="189" fontId="51" fillId="3" borderId="4" xfId="0" applyNumberFormat="1" applyFont="1" applyFill="1" applyBorder="1" applyAlignment="1">
      <alignment horizontal="center" vertical="center"/>
    </xf>
    <xf numFmtId="189" fontId="51" fillId="0" borderId="11" xfId="0" applyNumberFormat="1" applyFont="1" applyBorder="1" applyAlignment="1">
      <alignment horizontal="center"/>
    </xf>
    <xf numFmtId="188" fontId="51" fillId="0" borderId="5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2" fontId="15" fillId="0" borderId="0" xfId="0" applyNumberFormat="1" applyFont="1" applyAlignment="1" applyProtection="1">
      <alignment horizontal="center" vertical="center"/>
      <protection locked="0"/>
    </xf>
    <xf numFmtId="188" fontId="41" fillId="0" borderId="4" xfId="0" applyNumberFormat="1" applyFont="1" applyBorder="1" applyAlignment="1">
      <alignment horizontal="left" vertical="top" wrapText="1"/>
    </xf>
    <xf numFmtId="188" fontId="41" fillId="0" borderId="8" xfId="0" applyNumberFormat="1" applyFont="1" applyBorder="1" applyAlignment="1">
      <alignment horizontal="left" vertical="top" wrapText="1"/>
    </xf>
    <xf numFmtId="188" fontId="41" fillId="0" borderId="0" xfId="0" applyNumberFormat="1" applyFont="1" applyBorder="1" applyAlignment="1">
      <alignment horizontal="left" vertical="top" wrapText="1"/>
    </xf>
    <xf numFmtId="188" fontId="47" fillId="0" borderId="0" xfId="0" applyNumberFormat="1" applyFont="1" applyAlignment="1">
      <alignment horizontal="center"/>
    </xf>
    <xf numFmtId="188" fontId="51" fillId="0" borderId="9" xfId="0" applyNumberFormat="1" applyFont="1" applyBorder="1" applyAlignment="1">
      <alignment horizontal="center"/>
    </xf>
    <xf numFmtId="188" fontId="51" fillId="0" borderId="10" xfId="0" applyNumberFormat="1" applyFont="1" applyBorder="1" applyAlignment="1">
      <alignment horizontal="center"/>
    </xf>
    <xf numFmtId="188" fontId="51" fillId="0" borderId="14" xfId="0" applyNumberFormat="1" applyFont="1" applyBorder="1" applyAlignment="1">
      <alignment horizontal="center"/>
    </xf>
    <xf numFmtId="188" fontId="51" fillId="0" borderId="15" xfId="0" applyNumberFormat="1" applyFont="1" applyBorder="1" applyAlignment="1">
      <alignment horizontal="center"/>
    </xf>
    <xf numFmtId="188" fontId="41" fillId="0" borderId="5" xfId="0" applyNumberFormat="1" applyFont="1" applyBorder="1" applyAlignment="1">
      <alignment horizontal="left" vertical="top" wrapText="1"/>
    </xf>
    <xf numFmtId="188" fontId="41" fillId="0" borderId="10" xfId="0" applyNumberFormat="1" applyFont="1" applyBorder="1" applyAlignment="1">
      <alignment horizontal="left" vertical="top" wrapText="1"/>
    </xf>
    <xf numFmtId="188" fontId="48" fillId="0" borderId="12" xfId="0" applyNumberFormat="1" applyFont="1" applyBorder="1" applyAlignment="1">
      <alignment horizontal="center"/>
    </xf>
    <xf numFmtId="188" fontId="51" fillId="0" borderId="5" xfId="0" applyNumberFormat="1" applyFont="1" applyBorder="1" applyAlignment="1">
      <alignment horizontal="center"/>
    </xf>
    <xf numFmtId="188" fontId="51" fillId="0" borderId="14" xfId="0" applyNumberFormat="1" applyFont="1" applyBorder="1" applyAlignment="1">
      <alignment horizontal="center" vertical="top" wrapText="1"/>
    </xf>
    <xf numFmtId="188" fontId="51" fillId="0" borderId="15" xfId="0" applyNumberFormat="1" applyFont="1" applyBorder="1" applyAlignment="1">
      <alignment horizontal="center" vertical="top" wrapText="1"/>
    </xf>
    <xf numFmtId="188" fontId="39" fillId="0" borderId="14" xfId="0" applyNumberFormat="1" applyFont="1" applyBorder="1" applyAlignment="1">
      <alignment horizontal="center"/>
    </xf>
    <xf numFmtId="188" fontId="39" fillId="0" borderId="15" xfId="0" applyNumberFormat="1" applyFont="1" applyBorder="1" applyAlignment="1">
      <alignment horizontal="center"/>
    </xf>
    <xf numFmtId="0" fontId="16" fillId="0" borderId="0" xfId="0" applyFont="1" applyAlignment="1" applyProtection="1">
      <alignment horizontal="center" vertical="center"/>
      <protection locked="0"/>
    </xf>
    <xf numFmtId="188" fontId="0" fillId="0" borderId="0" xfId="0" applyNumberFormat="1" applyAlignment="1">
      <alignment horizontal="center" vertical="center"/>
    </xf>
    <xf numFmtId="188" fontId="31" fillId="0" borderId="0" xfId="0" applyNumberFormat="1" applyFont="1" applyAlignment="1">
      <alignment horizontal="center" vertical="center"/>
    </xf>
    <xf numFmtId="188" fontId="44" fillId="0" borderId="0" xfId="0" applyNumberFormat="1" applyFont="1" applyAlignment="1">
      <alignment horizontal="center" vertical="center"/>
    </xf>
    <xf numFmtId="188" fontId="31" fillId="0" borderId="0" xfId="0" applyNumberFormat="1" applyFont="1" applyAlignment="1">
      <alignment horizontal="center" vertical="top"/>
    </xf>
    <xf numFmtId="188" fontId="43" fillId="0" borderId="0" xfId="0" applyNumberFormat="1" applyFont="1" applyAlignment="1">
      <alignment horizontal="center" vertical="center"/>
    </xf>
    <xf numFmtId="188" fontId="32" fillId="0" borderId="12" xfId="0" applyNumberFormat="1" applyFont="1" applyBorder="1" applyAlignment="1">
      <alignment horizontal="center"/>
    </xf>
    <xf numFmtId="188" fontId="49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190" fontId="0" fillId="0" borderId="0" xfId="0" applyNumberFormat="1" applyAlignment="1">
      <alignment horizontal="center"/>
    </xf>
    <xf numFmtId="190" fontId="15" fillId="0" borderId="0" xfId="0" applyNumberFormat="1" applyFont="1" applyAlignment="1">
      <alignment horizontal="center" vertical="center"/>
    </xf>
    <xf numFmtId="190" fontId="0" fillId="0" borderId="0" xfId="0" applyNumberForma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CC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00CC"/>
  </sheetPr>
  <dimension ref="A1:D79"/>
  <sheetViews>
    <sheetView zoomScale="80" zoomScaleNormal="80" workbookViewId="0">
      <selection activeCell="H91" sqref="H91"/>
    </sheetView>
  </sheetViews>
  <sheetFormatPr defaultRowHeight="14.25"/>
  <cols>
    <col min="1" max="1" width="95.625" style="51" customWidth="1"/>
    <col min="2" max="2" width="23.125" style="51" customWidth="1"/>
    <col min="3" max="3" width="19" style="59" customWidth="1"/>
    <col min="4" max="4" width="16.375" style="51" customWidth="1"/>
    <col min="5" max="7" width="3.75" style="51" customWidth="1"/>
    <col min="8" max="16384" width="9" style="51"/>
  </cols>
  <sheetData>
    <row r="1" spans="1:4" ht="27" customHeight="1">
      <c r="A1" s="165" t="s">
        <v>227</v>
      </c>
      <c r="B1" s="165"/>
      <c r="C1" s="165"/>
      <c r="D1" s="50"/>
    </row>
    <row r="2" spans="1:4">
      <c r="A2" s="52" t="s">
        <v>156</v>
      </c>
      <c r="B2" s="53" t="s">
        <v>155</v>
      </c>
      <c r="C2" s="54" t="s">
        <v>6</v>
      </c>
    </row>
    <row r="3" spans="1:4" ht="24">
      <c r="A3" s="163" t="s">
        <v>157</v>
      </c>
      <c r="B3" s="164"/>
      <c r="C3" s="164"/>
      <c r="D3" s="78"/>
    </row>
    <row r="4" spans="1:4" ht="33.75" customHeight="1">
      <c r="A4" s="63" t="s">
        <v>158</v>
      </c>
      <c r="B4" s="135">
        <v>1</v>
      </c>
      <c r="C4" s="134">
        <v>1</v>
      </c>
      <c r="D4" s="79"/>
    </row>
    <row r="5" spans="1:4" ht="32.25" customHeight="1">
      <c r="A5" s="63" t="s">
        <v>159</v>
      </c>
      <c r="B5" s="135">
        <f t="shared" ref="B5:B7" si="0">IF(C5&lt;=1,1,IF(C5&lt;=2,2,IF(C5&lt;=3,3,IF(C5&lt;=4,4,5))))</f>
        <v>1</v>
      </c>
      <c r="C5" s="134">
        <v>1</v>
      </c>
      <c r="D5" s="79"/>
    </row>
    <row r="6" spans="1:4" ht="24">
      <c r="A6" s="63" t="s">
        <v>160</v>
      </c>
      <c r="B6" s="135">
        <f t="shared" si="0"/>
        <v>1</v>
      </c>
      <c r="C6" s="134">
        <v>1</v>
      </c>
      <c r="D6" s="79"/>
    </row>
    <row r="7" spans="1:4" ht="49.5" customHeight="1">
      <c r="A7" s="63" t="s">
        <v>161</v>
      </c>
      <c r="B7" s="135">
        <f t="shared" si="0"/>
        <v>1</v>
      </c>
      <c r="C7" s="134">
        <v>1</v>
      </c>
      <c r="D7" s="79"/>
    </row>
    <row r="8" spans="1:4" ht="24">
      <c r="A8" s="64" t="s">
        <v>162</v>
      </c>
      <c r="B8" s="140">
        <f>IF(C8&lt;2.49,1,IF(C8&lt;=2.99,2,IF(C8&lt;=3.74,3,IF(C8&lt;=4.49,4,5))))</f>
        <v>1</v>
      </c>
      <c r="C8" s="141">
        <f>(C4+C5+C6+C7)/4</f>
        <v>1</v>
      </c>
      <c r="D8" s="79"/>
    </row>
    <row r="9" spans="1:4" ht="24">
      <c r="A9" s="64" t="s">
        <v>163</v>
      </c>
      <c r="B9" s="166" t="str">
        <f>IF(B8&gt;=5,"ดีเยี่ยม",IF(B8&gt;=4,"ดีมาก",IF(B8&gt;=3,"ดี",IF(B8&gt;=2,"พอใช้","ปรับปรุง"))))</f>
        <v>ปรับปรุง</v>
      </c>
      <c r="C9" s="160"/>
      <c r="D9" s="79"/>
    </row>
    <row r="10" spans="1:4" ht="7.5" customHeight="1">
      <c r="A10" s="80"/>
      <c r="B10" s="80"/>
      <c r="C10" s="81"/>
      <c r="D10" s="79"/>
    </row>
    <row r="11" spans="1:4" ht="30" customHeight="1" thickBot="1">
      <c r="A11" s="155" t="s">
        <v>164</v>
      </c>
      <c r="B11" s="155"/>
      <c r="C11" s="155"/>
      <c r="D11" s="79"/>
    </row>
    <row r="12" spans="1:4" ht="24.75" thickBot="1">
      <c r="A12" s="63" t="s">
        <v>165</v>
      </c>
      <c r="B12" s="140">
        <v>1</v>
      </c>
      <c r="C12" s="142">
        <v>1</v>
      </c>
      <c r="D12" s="79"/>
    </row>
    <row r="13" spans="1:4" ht="48.75" customHeight="1" thickBot="1">
      <c r="A13" s="65" t="s">
        <v>167</v>
      </c>
      <c r="B13" s="140">
        <f t="shared" ref="B13:B22" si="1">IF(C13&lt;=1,1,IF(C13&lt;=2,2,IF(C13&lt;=3,3,IF(C13&lt;=4,4,5))))</f>
        <v>1</v>
      </c>
      <c r="C13" s="143">
        <v>1</v>
      </c>
      <c r="D13" s="79"/>
    </row>
    <row r="14" spans="1:4" ht="91.5" customHeight="1" thickBot="1">
      <c r="A14" s="65" t="s">
        <v>202</v>
      </c>
      <c r="B14" s="140">
        <f t="shared" si="1"/>
        <v>1</v>
      </c>
      <c r="C14" s="143">
        <v>1</v>
      </c>
      <c r="D14" s="79"/>
    </row>
    <row r="15" spans="1:4" ht="31.5" customHeight="1" thickBot="1">
      <c r="A15" s="65" t="s">
        <v>168</v>
      </c>
      <c r="B15" s="140">
        <f t="shared" si="1"/>
        <v>1</v>
      </c>
      <c r="C15" s="143">
        <v>0</v>
      </c>
      <c r="D15" s="79"/>
    </row>
    <row r="16" spans="1:4" ht="48.75" thickBot="1">
      <c r="A16" s="66" t="s">
        <v>166</v>
      </c>
      <c r="B16" s="140">
        <f t="shared" si="1"/>
        <v>1</v>
      </c>
      <c r="C16" s="143">
        <v>1</v>
      </c>
      <c r="D16" s="79"/>
    </row>
    <row r="17" spans="1:4" ht="27" customHeight="1" thickBot="1">
      <c r="A17" s="66" t="s">
        <v>169</v>
      </c>
      <c r="B17" s="140">
        <f t="shared" si="1"/>
        <v>1</v>
      </c>
      <c r="C17" s="143">
        <v>1</v>
      </c>
      <c r="D17" s="79"/>
    </row>
    <row r="18" spans="1:4" ht="33" customHeight="1" thickBot="1">
      <c r="A18" s="65" t="s">
        <v>170</v>
      </c>
      <c r="B18" s="140">
        <f t="shared" si="1"/>
        <v>1</v>
      </c>
      <c r="C18" s="143">
        <v>1</v>
      </c>
      <c r="D18" s="79"/>
    </row>
    <row r="19" spans="1:4" ht="48.75" customHeight="1" thickBot="1">
      <c r="A19" s="66" t="s">
        <v>171</v>
      </c>
      <c r="B19" s="140">
        <f t="shared" si="1"/>
        <v>1</v>
      </c>
      <c r="C19" s="143">
        <v>1</v>
      </c>
      <c r="D19" s="79"/>
    </row>
    <row r="20" spans="1:4" ht="26.25" customHeight="1" thickBot="1">
      <c r="A20" s="66" t="s">
        <v>172</v>
      </c>
      <c r="B20" s="140">
        <f t="shared" si="1"/>
        <v>1</v>
      </c>
      <c r="C20" s="143">
        <v>1</v>
      </c>
      <c r="D20" s="79"/>
    </row>
    <row r="21" spans="1:4" ht="24.75" thickBot="1">
      <c r="A21" s="67" t="s">
        <v>173</v>
      </c>
      <c r="B21" s="140">
        <f t="shared" si="1"/>
        <v>1</v>
      </c>
      <c r="C21" s="143">
        <v>1</v>
      </c>
      <c r="D21" s="79"/>
    </row>
    <row r="22" spans="1:4" ht="47.25" customHeight="1" thickBot="1">
      <c r="A22" s="66" t="s">
        <v>174</v>
      </c>
      <c r="B22" s="140">
        <f t="shared" si="1"/>
        <v>1</v>
      </c>
      <c r="C22" s="143">
        <v>1</v>
      </c>
      <c r="D22" s="79"/>
    </row>
    <row r="23" spans="1:4" ht="24.75" thickBot="1">
      <c r="A23" s="68" t="s">
        <v>162</v>
      </c>
      <c r="B23" s="140">
        <f>IF(C23&lt;2.49,1,IF(C23&lt;=2.99,2,IF(C23&lt;=3.74,3,IF(C23&lt;=4.49,4,5))))</f>
        <v>1</v>
      </c>
      <c r="C23" s="144">
        <f>(C12+C13++C14+C15+C16+C17+C18+C19+C20+C21+C22)/11</f>
        <v>0.90909090909090906</v>
      </c>
      <c r="D23" s="79"/>
    </row>
    <row r="24" spans="1:4" ht="24.75" thickBot="1">
      <c r="A24" s="69" t="s">
        <v>163</v>
      </c>
      <c r="B24" s="167" t="str">
        <f>IF(B23&gt;=5,"ดีเยี่ยม",IF(B23&gt;=4,"ดีมาก",IF(B23&gt;=3,"ดี",IF(B23&gt;=2,"พอใช้","ปรับปรุง"))))</f>
        <v>ปรับปรุง</v>
      </c>
      <c r="C24" s="168"/>
      <c r="D24" s="79"/>
    </row>
    <row r="25" spans="1:4" ht="12" customHeight="1">
      <c r="A25" s="80"/>
      <c r="B25" s="80"/>
      <c r="C25" s="81"/>
      <c r="D25" s="79"/>
    </row>
    <row r="26" spans="1:4" ht="24">
      <c r="A26" s="155" t="s">
        <v>175</v>
      </c>
      <c r="B26" s="155"/>
      <c r="C26" s="155"/>
      <c r="D26" s="79"/>
    </row>
    <row r="27" spans="1:4" ht="24.75" thickBot="1">
      <c r="A27" s="66" t="s">
        <v>176</v>
      </c>
      <c r="B27" s="83">
        <f>IF(C27&lt;=1,1,IF(C27&lt;=2,2,IF(C27&lt;=3,3,IF(C27&lt;=4,4,5))))</f>
        <v>3</v>
      </c>
      <c r="C27" s="136">
        <v>3</v>
      </c>
      <c r="D27" s="79"/>
    </row>
    <row r="28" spans="1:4" ht="47.25" customHeight="1" thickBot="1">
      <c r="A28" s="66" t="s">
        <v>177</v>
      </c>
      <c r="B28" s="83">
        <f t="shared" ref="B28:B29" si="2">IF(C28&lt;=1,1,IF(C28&lt;=2,2,IF(C28&lt;=3,3,IF(C28&lt;=4,4,5))))</f>
        <v>2</v>
      </c>
      <c r="C28" s="137">
        <v>2</v>
      </c>
      <c r="D28" s="79"/>
    </row>
    <row r="29" spans="1:4" ht="33" customHeight="1" thickBot="1">
      <c r="A29" s="66" t="s">
        <v>178</v>
      </c>
      <c r="B29" s="83">
        <f t="shared" si="2"/>
        <v>3</v>
      </c>
      <c r="C29" s="137">
        <v>3</v>
      </c>
      <c r="D29" s="79"/>
    </row>
    <row r="30" spans="1:4" ht="24.75" thickBot="1">
      <c r="A30" s="68" t="s">
        <v>162</v>
      </c>
      <c r="B30" s="62">
        <f>IF(C30&lt;2.49,1,IF(C30&lt;=2.99,2,IF(C30&lt;=3.74,3,IF(C30&lt;=4.49,4,5))))</f>
        <v>2</v>
      </c>
      <c r="C30" s="82">
        <f>(C27+C28+C29)/3</f>
        <v>2.6666666666666665</v>
      </c>
      <c r="D30" s="79"/>
    </row>
    <row r="31" spans="1:4" ht="24.75" thickBot="1">
      <c r="A31" s="69" t="s">
        <v>163</v>
      </c>
      <c r="B31" s="169" t="str">
        <f>IF(B30&gt;=5,"ดีเยี่ยม",IF(B30&gt;=4,"ดีมาก",IF(B30&gt;=3,"ดี",IF(B30&gt;=2,"พอใช้","ปรับปรุง"))))</f>
        <v>พอใช้</v>
      </c>
      <c r="C31" s="170"/>
      <c r="D31" s="79"/>
    </row>
    <row r="32" spans="1:4" ht="8.25" customHeight="1">
      <c r="A32" s="80"/>
      <c r="B32" s="80"/>
      <c r="C32" s="81"/>
      <c r="D32" s="79"/>
    </row>
    <row r="33" spans="1:4" ht="24">
      <c r="A33" s="163" t="s">
        <v>179</v>
      </c>
      <c r="B33" s="164"/>
      <c r="C33" s="164"/>
      <c r="D33" s="80"/>
    </row>
    <row r="34" spans="1:4" ht="29.25" customHeight="1" thickBot="1">
      <c r="A34" s="66" t="s">
        <v>180</v>
      </c>
      <c r="B34" s="60">
        <f>IF(C34&lt;=1,1,IF(C34&lt;=2,2,IF(C34&lt;=3,3,IF(C34&lt;=4,4,5))))</f>
        <v>4</v>
      </c>
      <c r="C34" s="137">
        <v>4</v>
      </c>
      <c r="D34" s="79"/>
    </row>
    <row r="35" spans="1:4" ht="48">
      <c r="A35" s="65" t="s">
        <v>181</v>
      </c>
      <c r="B35" s="60">
        <f>IF(C35&lt;=1,1,IF(C35&lt;=2,2,IF(C35&lt;=3,3,IF(C35&lt;=4,4,5))))</f>
        <v>4</v>
      </c>
      <c r="C35" s="137">
        <v>4</v>
      </c>
      <c r="D35" s="79"/>
    </row>
    <row r="36" spans="1:4" ht="24.75" thickBot="1">
      <c r="A36" s="68" t="s">
        <v>162</v>
      </c>
      <c r="B36" s="62">
        <f>IF(C36&lt;2.49,1,IF(C36&lt;=2.99,2,IF(C36&lt;=3.74,3,IF(C36&lt;=4.49,4,5))))</f>
        <v>4</v>
      </c>
      <c r="C36" s="82">
        <f>(C34+C35)/2</f>
        <v>4</v>
      </c>
      <c r="D36" s="79"/>
    </row>
    <row r="37" spans="1:4" ht="24.75" thickBot="1">
      <c r="A37" s="69" t="s">
        <v>163</v>
      </c>
      <c r="B37" s="169" t="str">
        <f>IF(B36&gt;=5,"ดีเยี่ยม",IF(B36&gt;=4,"ดีมาก",IF(B36&gt;=3,"ดี",IF(B36&gt;=2,"พอใช้","ปรับปรุง"))))</f>
        <v>ดีมาก</v>
      </c>
      <c r="C37" s="170"/>
      <c r="D37" s="79"/>
    </row>
    <row r="38" spans="1:4" ht="9.75" customHeight="1">
      <c r="A38" s="80"/>
      <c r="B38" s="80"/>
      <c r="C38" s="81"/>
      <c r="D38" s="79"/>
    </row>
    <row r="39" spans="1:4" ht="24">
      <c r="A39" s="156" t="s">
        <v>182</v>
      </c>
      <c r="B39" s="157"/>
      <c r="C39" s="157"/>
      <c r="D39" s="79"/>
    </row>
    <row r="40" spans="1:4" ht="24.75" customHeight="1" thickBot="1">
      <c r="A40" s="66" t="s">
        <v>183</v>
      </c>
      <c r="B40" s="60">
        <f>IF(C40&lt;=1,1,IF(C40&lt;=2,2,IF(C40&lt;=3,3,IF(C40&lt;=4,4,5))))</f>
        <v>1</v>
      </c>
      <c r="C40" s="137">
        <v>1</v>
      </c>
      <c r="D40" s="79"/>
    </row>
    <row r="41" spans="1:4" ht="24.75" customHeight="1" thickBot="1">
      <c r="A41" s="66" t="s">
        <v>184</v>
      </c>
      <c r="B41" s="60">
        <f t="shared" ref="B41:B43" si="3">IF(C41&lt;=1,1,IF(C41&lt;=2,2,IF(C41&lt;=3,3,IF(C41&lt;=4,4,5))))</f>
        <v>1</v>
      </c>
      <c r="C41" s="137">
        <v>1</v>
      </c>
      <c r="D41" s="79"/>
    </row>
    <row r="42" spans="1:4" ht="27.75" customHeight="1" thickBot="1">
      <c r="A42" s="66" t="s">
        <v>185</v>
      </c>
      <c r="B42" s="60">
        <f t="shared" si="3"/>
        <v>1</v>
      </c>
      <c r="C42" s="137">
        <v>1</v>
      </c>
      <c r="D42" s="79"/>
    </row>
    <row r="43" spans="1:4" ht="24.75" customHeight="1" thickBot="1">
      <c r="A43" s="66" t="s">
        <v>186</v>
      </c>
      <c r="B43" s="60">
        <f t="shared" si="3"/>
        <v>1</v>
      </c>
      <c r="C43" s="137">
        <v>1</v>
      </c>
      <c r="D43" s="79"/>
    </row>
    <row r="44" spans="1:4" ht="24.75" thickBot="1">
      <c r="A44" s="68" t="s">
        <v>162</v>
      </c>
      <c r="B44" s="140">
        <f>IF(C44&lt;2.49,1,IF(C44&lt;=2.99,2,IF(C44&lt;=3.74,3,IF(C44&lt;=4.49,4,5))))</f>
        <v>1</v>
      </c>
      <c r="C44" s="144">
        <f>(C40+C41+C42+C43)/4</f>
        <v>1</v>
      </c>
      <c r="D44" s="79"/>
    </row>
    <row r="45" spans="1:4" ht="24.75" thickBot="1">
      <c r="A45" s="69" t="s">
        <v>163</v>
      </c>
      <c r="B45" s="159" t="str">
        <f>IF(B44&gt;=5,"ดีเยี่ยม",IF(B44&gt;=4,"ดีมาก",IF(B44&gt;=3,"ดี",IF(B44&gt;=2,"พอใช้","ปรับปรุง"))))</f>
        <v>ปรับปรุง</v>
      </c>
      <c r="C45" s="160"/>
      <c r="D45" s="79"/>
    </row>
    <row r="46" spans="1:4" ht="10.5" customHeight="1">
      <c r="A46" s="80"/>
      <c r="B46" s="80"/>
      <c r="C46" s="81"/>
      <c r="D46" s="79"/>
    </row>
    <row r="47" spans="1:4" ht="24">
      <c r="A47" s="155" t="s">
        <v>187</v>
      </c>
      <c r="B47" s="155"/>
      <c r="C47" s="155"/>
      <c r="D47" s="79"/>
    </row>
    <row r="48" spans="1:4" ht="48" customHeight="1">
      <c r="A48" s="63" t="s">
        <v>189</v>
      </c>
      <c r="B48" s="60">
        <f>IF(C48&lt;=1,1,IF(C48&lt;=2,2,IF(C48&lt;=3,3,IF(C48&lt;=4,4,5))))</f>
        <v>5</v>
      </c>
      <c r="C48" s="137">
        <v>5</v>
      </c>
      <c r="D48" s="79"/>
    </row>
    <row r="49" spans="1:4" ht="48">
      <c r="A49" s="63" t="s">
        <v>188</v>
      </c>
      <c r="B49" s="60">
        <f>IF(C49&lt;=1,1,IF(C49&lt;=2,2,IF(C49&lt;=3,3,IF(C49&lt;=4,4,5))))</f>
        <v>4</v>
      </c>
      <c r="C49" s="137">
        <v>4</v>
      </c>
      <c r="D49" s="79"/>
    </row>
    <row r="50" spans="1:4" ht="24">
      <c r="A50" s="70" t="s">
        <v>162</v>
      </c>
      <c r="B50" s="140">
        <f>IF(C50&lt;2.49,1,IF(C50&lt;=2.99,2,IF(C50&lt;=3.74,3,IF(C50&lt;=4.49,4,5))))</f>
        <v>5</v>
      </c>
      <c r="C50" s="144">
        <f>(C48+C49)/2</f>
        <v>4.5</v>
      </c>
      <c r="D50" s="79"/>
    </row>
    <row r="51" spans="1:4" ht="24.75" thickBot="1">
      <c r="A51" s="69" t="s">
        <v>163</v>
      </c>
      <c r="B51" s="159" t="str">
        <f>IF(B50&gt;=5,"ดีเยี่ยม",IF(B50&gt;=4,"ดีมาก",IF(B50&gt;=3,"ดี",IF(B50&gt;=2,"พอใช้","ปรับปรุง"))))</f>
        <v>ดีเยี่ยม</v>
      </c>
      <c r="C51" s="160"/>
      <c r="D51" s="79"/>
    </row>
    <row r="52" spans="1:4" ht="10.5" customHeight="1">
      <c r="A52" s="80"/>
      <c r="B52" s="80"/>
      <c r="C52" s="81"/>
      <c r="D52" s="79"/>
    </row>
    <row r="53" spans="1:4" ht="24">
      <c r="A53" s="156" t="s">
        <v>190</v>
      </c>
      <c r="B53" s="157"/>
      <c r="C53" s="157"/>
      <c r="D53" s="79"/>
    </row>
    <row r="54" spans="1:4" ht="47.25" customHeight="1">
      <c r="A54" s="65" t="s">
        <v>192</v>
      </c>
      <c r="B54" s="60">
        <f>IF(C54&lt;=1,1,IF(C54&lt;=2,2,IF(C54&lt;=3,3,IF(C54&lt;=4,4,5))))</f>
        <v>1</v>
      </c>
      <c r="C54" s="137">
        <v>1</v>
      </c>
      <c r="D54" s="79"/>
    </row>
    <row r="55" spans="1:4" ht="26.25" customHeight="1">
      <c r="A55" s="65" t="s">
        <v>193</v>
      </c>
      <c r="B55" s="60">
        <f t="shared" ref="B55:B56" si="4">IF(C55&lt;=1,1,IF(C55&lt;=2,2,IF(C55&lt;=3,3,IF(C55&lt;=4,4,5))))</f>
        <v>1</v>
      </c>
      <c r="C55" s="137">
        <v>1</v>
      </c>
      <c r="D55" s="79"/>
    </row>
    <row r="56" spans="1:4" ht="26.25" customHeight="1" thickBot="1">
      <c r="A56" s="66" t="s">
        <v>191</v>
      </c>
      <c r="B56" s="140">
        <f t="shared" si="4"/>
        <v>1</v>
      </c>
      <c r="C56" s="145">
        <v>1</v>
      </c>
      <c r="D56" s="79"/>
    </row>
    <row r="57" spans="1:4" ht="24.75" thickBot="1">
      <c r="A57" s="68" t="s">
        <v>162</v>
      </c>
      <c r="B57" s="140">
        <f>IF(C57&lt;2.49,1,IF(C57&lt;=2.99,2,IF(C57&lt;=3.74,3,IF(C57&lt;=4.49,4,5))))</f>
        <v>1</v>
      </c>
      <c r="C57" s="144">
        <f>(C54+C55+C56)/3</f>
        <v>1</v>
      </c>
      <c r="D57" s="79"/>
    </row>
    <row r="58" spans="1:4" ht="24.75" thickBot="1">
      <c r="A58" s="69" t="s">
        <v>163</v>
      </c>
      <c r="B58" s="161" t="str">
        <f>IF(B57&gt;=5,"ดีเยี่ยม",IF(B57&gt;=4,"ดีมาก",IF(B57&gt;=3,"ดี",IF(B57&gt;=2,"พอใช้","ปรับปรุง"))))</f>
        <v>ปรับปรุง</v>
      </c>
      <c r="C58" s="162"/>
      <c r="D58" s="79"/>
    </row>
    <row r="59" spans="1:4" ht="9.75" customHeight="1">
      <c r="A59" s="80"/>
      <c r="B59" s="80"/>
      <c r="C59" s="81"/>
      <c r="D59" s="79"/>
    </row>
    <row r="60" spans="1:4" ht="24">
      <c r="A60" s="155" t="s">
        <v>194</v>
      </c>
      <c r="B60" s="155"/>
      <c r="C60" s="155"/>
      <c r="D60" s="79"/>
    </row>
    <row r="61" spans="1:4" ht="45.75" customHeight="1" thickBot="1">
      <c r="A61" s="66" t="s">
        <v>195</v>
      </c>
      <c r="B61" s="60">
        <f>IF(C61&lt;=1,1,IF(C61&lt;=2,2,IF(C61&lt;=3,3,IF(C61&lt;=4,4,5))))</f>
        <v>1</v>
      </c>
      <c r="C61" s="137">
        <v>1</v>
      </c>
      <c r="D61" s="79"/>
    </row>
    <row r="62" spans="1:4" ht="48.75" customHeight="1" thickBot="1">
      <c r="A62" s="66" t="s">
        <v>196</v>
      </c>
      <c r="B62" s="60">
        <f t="shared" ref="B62:B63" si="5">IF(C62&lt;=1,1,IF(C62&lt;=2,2,IF(C62&lt;=3,3,IF(C62&lt;=4,4,5))))</f>
        <v>1</v>
      </c>
      <c r="C62" s="137">
        <v>1</v>
      </c>
      <c r="D62" s="79"/>
    </row>
    <row r="63" spans="1:4" ht="28.5" customHeight="1" thickBot="1">
      <c r="A63" s="66" t="s">
        <v>197</v>
      </c>
      <c r="B63" s="140">
        <f t="shared" si="5"/>
        <v>1</v>
      </c>
      <c r="C63" s="145">
        <v>1</v>
      </c>
      <c r="D63" s="79"/>
    </row>
    <row r="64" spans="1:4" ht="24.75" thickBot="1">
      <c r="A64" s="68" t="s">
        <v>162</v>
      </c>
      <c r="B64" s="140">
        <f>IF(C64&lt;2.49,1,IF(C64&lt;=2.99,2,IF(C64&lt;=3.74,3,IF(C64&lt;=4.49,4,5))))</f>
        <v>1</v>
      </c>
      <c r="C64" s="144">
        <f>(C61+C62+C63)/3</f>
        <v>1</v>
      </c>
      <c r="D64" s="79"/>
    </row>
    <row r="65" spans="1:4" ht="24.75" thickBot="1">
      <c r="A65" s="69" t="s">
        <v>163</v>
      </c>
      <c r="B65" s="161" t="str">
        <f>IF(B64&gt;=5,"ดีเยี่ยม",IF(B64&gt;=4,"ดีมาก",IF(B64&gt;=3,"ดี",IF(B64&gt;=2,"พอใช้","ปรับปรุง"))))</f>
        <v>ปรับปรุง</v>
      </c>
      <c r="C65" s="162"/>
      <c r="D65" s="79"/>
    </row>
    <row r="66" spans="1:4" s="56" customFormat="1" ht="24">
      <c r="A66" s="80"/>
      <c r="B66" s="80"/>
      <c r="C66" s="81"/>
      <c r="D66" s="80"/>
    </row>
    <row r="67" spans="1:4" ht="24">
      <c r="A67" s="79"/>
      <c r="B67" s="79"/>
      <c r="C67" s="85"/>
      <c r="D67" s="79"/>
    </row>
    <row r="68" spans="1:4" ht="33">
      <c r="A68" s="158" t="s">
        <v>226</v>
      </c>
      <c r="B68" s="158"/>
      <c r="C68" s="158"/>
      <c r="D68" s="158"/>
    </row>
    <row r="69" spans="1:4" s="57" customFormat="1" ht="19.5" customHeight="1">
      <c r="A69" s="71" t="s">
        <v>198</v>
      </c>
      <c r="B69" s="72" t="s">
        <v>199</v>
      </c>
      <c r="C69" s="72" t="s">
        <v>155</v>
      </c>
      <c r="D69" s="72" t="s">
        <v>163</v>
      </c>
    </row>
    <row r="70" spans="1:4" s="57" customFormat="1" ht="19.5" customHeight="1">
      <c r="A70" s="73" t="s">
        <v>157</v>
      </c>
      <c r="B70" s="146">
        <f>C8</f>
        <v>1</v>
      </c>
      <c r="C70" s="147">
        <f>B8</f>
        <v>1</v>
      </c>
      <c r="D70" s="146" t="str">
        <f>B9</f>
        <v>ปรับปรุง</v>
      </c>
    </row>
    <row r="71" spans="1:4" s="57" customFormat="1" ht="19.5" customHeight="1">
      <c r="A71" s="76" t="s">
        <v>164</v>
      </c>
      <c r="B71" s="146">
        <f>C30</f>
        <v>2.6666666666666665</v>
      </c>
      <c r="C71" s="147">
        <f>B23</f>
        <v>1</v>
      </c>
      <c r="D71" s="146" t="str">
        <f>B24</f>
        <v>ปรับปรุง</v>
      </c>
    </row>
    <row r="72" spans="1:4" s="57" customFormat="1" ht="19.5" customHeight="1">
      <c r="A72" s="73" t="s">
        <v>175</v>
      </c>
      <c r="B72" s="146">
        <f>C30</f>
        <v>2.6666666666666665</v>
      </c>
      <c r="C72" s="147">
        <f>B30</f>
        <v>2</v>
      </c>
      <c r="D72" s="146" t="str">
        <f>B31</f>
        <v>พอใช้</v>
      </c>
    </row>
    <row r="73" spans="1:4" s="57" customFormat="1" ht="19.5" customHeight="1">
      <c r="A73" s="73" t="s">
        <v>179</v>
      </c>
      <c r="B73" s="146">
        <f>C36</f>
        <v>4</v>
      </c>
      <c r="C73" s="147">
        <f>B36</f>
        <v>4</v>
      </c>
      <c r="D73" s="146" t="str">
        <f>B37</f>
        <v>ดีมาก</v>
      </c>
    </row>
    <row r="74" spans="1:4" s="57" customFormat="1" ht="19.5" customHeight="1">
      <c r="A74" s="73" t="s">
        <v>182</v>
      </c>
      <c r="B74" s="146">
        <f>C44</f>
        <v>1</v>
      </c>
      <c r="C74" s="147">
        <f>B44</f>
        <v>1</v>
      </c>
      <c r="D74" s="146" t="str">
        <f>B45</f>
        <v>ปรับปรุง</v>
      </c>
    </row>
    <row r="75" spans="1:4" s="57" customFormat="1" ht="19.5" customHeight="1">
      <c r="A75" s="73" t="s">
        <v>187</v>
      </c>
      <c r="B75" s="146">
        <f>C50</f>
        <v>4.5</v>
      </c>
      <c r="C75" s="147">
        <f>B50</f>
        <v>5</v>
      </c>
      <c r="D75" s="146" t="str">
        <f>B51</f>
        <v>ดีเยี่ยม</v>
      </c>
    </row>
    <row r="76" spans="1:4" s="57" customFormat="1" ht="19.5" customHeight="1">
      <c r="A76" s="73" t="s">
        <v>190</v>
      </c>
      <c r="B76" s="146">
        <f>C57</f>
        <v>1</v>
      </c>
      <c r="C76" s="147">
        <f>B57</f>
        <v>1</v>
      </c>
      <c r="D76" s="146" t="str">
        <f>B58</f>
        <v>ปรับปรุง</v>
      </c>
    </row>
    <row r="77" spans="1:4" s="57" customFormat="1" ht="19.5" customHeight="1">
      <c r="A77" s="73" t="s">
        <v>194</v>
      </c>
      <c r="B77" s="146">
        <f>C64</f>
        <v>1</v>
      </c>
      <c r="C77" s="147">
        <f>B64</f>
        <v>1</v>
      </c>
      <c r="D77" s="146" t="str">
        <f>B65</f>
        <v>ปรับปรุง</v>
      </c>
    </row>
    <row r="78" spans="1:4" ht="24">
      <c r="A78" s="77" t="s">
        <v>200</v>
      </c>
      <c r="B78" s="148">
        <f>(SUM(B70:B77))/8</f>
        <v>2.2291666666666665</v>
      </c>
      <c r="C78" s="149">
        <f>IF(B78&lt;2.49,1,IF(B78&lt;=2.99,2,IF(B78&lt;=3.74,3,IF(B78&lt;=4.49,4,5))))</f>
        <v>1</v>
      </c>
      <c r="D78" s="148" t="str">
        <f>IF(C78&gt;=5,"ดีเยี่ยม",IF(C78&gt;=4,"ดีมาก",IF(C78&gt;=3,"ดี",IF(C78&gt;=2,"พอใช้","ปรับปรุง"))))</f>
        <v>ปรับปรุง</v>
      </c>
    </row>
    <row r="79" spans="1:4" ht="23.25">
      <c r="A79" s="58"/>
      <c r="B79" s="58"/>
      <c r="D79" s="59"/>
    </row>
  </sheetData>
  <sheetProtection password="CF7A" sheet="1" objects="1" scenarios="1"/>
  <mergeCells count="18">
    <mergeCell ref="A11:C11"/>
    <mergeCell ref="A3:C3"/>
    <mergeCell ref="A33:C33"/>
    <mergeCell ref="A39:C39"/>
    <mergeCell ref="A1:C1"/>
    <mergeCell ref="B9:C9"/>
    <mergeCell ref="B24:C24"/>
    <mergeCell ref="B37:C37"/>
    <mergeCell ref="B31:C31"/>
    <mergeCell ref="A47:C47"/>
    <mergeCell ref="A60:C60"/>
    <mergeCell ref="A53:C53"/>
    <mergeCell ref="A68:D68"/>
    <mergeCell ref="A26:C26"/>
    <mergeCell ref="B45:C45"/>
    <mergeCell ref="B51:C51"/>
    <mergeCell ref="B58:C58"/>
    <mergeCell ref="B65:C65"/>
  </mergeCells>
  <pageMargins left="0.70866141732283472" right="0.70866141732283472" top="0.55118110236220474" bottom="0.55118110236220474" header="0.11811023622047245" footer="0.11811023622047245"/>
  <pageSetup paperSize="9" scale="8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CC"/>
  </sheetPr>
  <dimension ref="A1:H70"/>
  <sheetViews>
    <sheetView tabSelected="1" zoomScale="90" zoomScaleNormal="90" workbookViewId="0">
      <selection activeCell="L47" sqref="L47"/>
    </sheetView>
  </sheetViews>
  <sheetFormatPr defaultRowHeight="14.25"/>
  <cols>
    <col min="1" max="1" width="44.625" customWidth="1"/>
    <col min="6" max="6" width="10.125" customWidth="1"/>
  </cols>
  <sheetData>
    <row r="1" spans="1:8" ht="19.5">
      <c r="A1" s="171" t="s">
        <v>234</v>
      </c>
      <c r="B1" s="171"/>
      <c r="C1" s="171"/>
      <c r="D1" s="171"/>
      <c r="E1" s="171"/>
      <c r="F1" s="171"/>
      <c r="G1" s="171"/>
      <c r="H1" s="171"/>
    </row>
    <row r="2" spans="1:8" ht="122.25">
      <c r="A2" s="3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10" t="s">
        <v>0</v>
      </c>
      <c r="B3" s="21"/>
      <c r="C3" s="21"/>
      <c r="D3" s="21"/>
      <c r="E3" s="21">
        <f>E4+E9+E14+E19</f>
        <v>20</v>
      </c>
      <c r="F3" s="26">
        <f>F4+F9+F14+F19</f>
        <v>12.882352941176469</v>
      </c>
      <c r="G3" s="21">
        <f>IF(F3&lt;9.99,1,IF(F3&lt;=11.99,2,IF(F3&lt;=14.99,3,IF(F3&lt;=17.99,4,5))))</f>
        <v>3</v>
      </c>
      <c r="H3" s="21" t="str">
        <f>IF(G3&gt;=5,"ดีเยี่ยม",IF(G3&gt;=4,"ดีมาก",IF(G3&gt;=3,"ดี",IF(G3&gt;=2,"พอใช้","ปรับปรุง"))))</f>
        <v>ดี</v>
      </c>
    </row>
    <row r="4" spans="1:8" ht="16.5">
      <c r="A4" s="37" t="s">
        <v>96</v>
      </c>
      <c r="B4" s="8"/>
      <c r="C4" s="8"/>
      <c r="D4" s="8"/>
      <c r="E4" s="30">
        <f>E5+E6+E7+E8</f>
        <v>5</v>
      </c>
      <c r="F4" s="28">
        <f>F5+F6+F7+F8</f>
        <v>2.1323529411764706</v>
      </c>
      <c r="G4" s="33">
        <f>IF(F4&lt;2.49,1,IF(F4&lt;=2.99,2,IF(F4&lt;=3.74,3,IF(F4&lt;=4.49,4,5))))</f>
        <v>1</v>
      </c>
      <c r="H4" s="34" t="str">
        <f>IF(G4&gt;=5,"ดีเยี่ยม",IF(G4&gt;=4,"ดีมาก",IF(G4&gt;=3,"ดี",IF(G4&gt;=2,"พอใช้","ปรับปรุง"))))</f>
        <v>ปรับปรุง</v>
      </c>
    </row>
    <row r="5" spans="1:8" ht="16.5">
      <c r="A5" s="39" t="s">
        <v>93</v>
      </c>
      <c r="B5" s="138">
        <v>50</v>
      </c>
      <c r="C5" s="139">
        <v>68</v>
      </c>
      <c r="D5" s="22">
        <f>(B5*100)/C5</f>
        <v>73.529411764705884</v>
      </c>
      <c r="E5" s="5">
        <v>1</v>
      </c>
      <c r="F5" s="22">
        <f>(D5*E5)/100</f>
        <v>0.73529411764705888</v>
      </c>
      <c r="G5" s="47">
        <f>IF(F5&lt;0.49,1,IF(F5&lt;=0.59,2,IF(F5&lt;=0.74,3,IF(F5&lt;=0.89,4,5))))</f>
        <v>3</v>
      </c>
      <c r="H5" s="48" t="str">
        <f t="shared" ref="H5:H57" si="0">IF(G5&gt;=5,"ดีเยี่ยม",IF(G5&gt;=4,"ดีมาก",IF(G5&gt;=3,"ดี",IF(G5&gt;=2,"พอใช้","ปรับปรุง"))))</f>
        <v>ดี</v>
      </c>
    </row>
    <row r="6" spans="1:8" ht="16.5">
      <c r="A6" s="39" t="s">
        <v>94</v>
      </c>
      <c r="B6" s="138">
        <v>30</v>
      </c>
      <c r="C6" s="139">
        <v>68</v>
      </c>
      <c r="D6" s="22">
        <f t="shared" ref="D6:D36" si="1">(B6*100)/C6</f>
        <v>44.117647058823529</v>
      </c>
      <c r="E6" s="5">
        <v>1.5</v>
      </c>
      <c r="F6" s="22">
        <f>(D6*E6)/100</f>
        <v>0.66176470588235292</v>
      </c>
      <c r="G6" s="47">
        <f>IF(F6&lt;0.59,1,IF(F6&lt;=0.79,2,IF(F6&lt;=0.94,3,IF(F6&lt;=1.29,4,5))))</f>
        <v>2</v>
      </c>
      <c r="H6" s="48" t="str">
        <f t="shared" si="0"/>
        <v>พอใช้</v>
      </c>
    </row>
    <row r="7" spans="1:8" ht="19.5" customHeight="1">
      <c r="A7" s="40" t="s">
        <v>95</v>
      </c>
      <c r="B7" s="138">
        <v>20</v>
      </c>
      <c r="C7" s="139">
        <v>68</v>
      </c>
      <c r="D7" s="22">
        <f t="shared" si="1"/>
        <v>29.411764705882351</v>
      </c>
      <c r="E7" s="5">
        <v>1.5</v>
      </c>
      <c r="F7" s="22">
        <f t="shared" ref="F7" si="2">(D7*E7)/100</f>
        <v>0.44117647058823528</v>
      </c>
      <c r="G7" s="47">
        <f>IF(F7&lt;0.59,1,IF(F7&lt;=0.79,2,IF(F7&lt;=0.94,3,IF(F7&lt;=1.29,4,5))))</f>
        <v>1</v>
      </c>
      <c r="H7" s="48" t="str">
        <f t="shared" si="0"/>
        <v>ปรับปรุง</v>
      </c>
    </row>
    <row r="8" spans="1:8" ht="18.75">
      <c r="A8" s="41" t="s">
        <v>102</v>
      </c>
      <c r="B8" s="138">
        <v>20</v>
      </c>
      <c r="C8" s="139">
        <v>68</v>
      </c>
      <c r="D8" s="22">
        <f t="shared" si="1"/>
        <v>29.411764705882351</v>
      </c>
      <c r="E8" s="5">
        <v>1</v>
      </c>
      <c r="F8" s="22">
        <f>(D8*E8)/100</f>
        <v>0.29411764705882354</v>
      </c>
      <c r="G8" s="47">
        <f>IF(F8&lt;0.49,1,IF(F8&lt;=0.59,2,IF(F8&lt;=0.74,3,IF(F8&lt;=0.89,4,5))))</f>
        <v>1</v>
      </c>
      <c r="H8" s="48" t="str">
        <f t="shared" si="0"/>
        <v>ปรับปรุง</v>
      </c>
    </row>
    <row r="9" spans="1:8" ht="18" customHeight="1">
      <c r="A9" s="37" t="s">
        <v>101</v>
      </c>
      <c r="B9" s="9"/>
      <c r="C9" s="9"/>
      <c r="D9" s="23"/>
      <c r="E9" s="29">
        <f>E10+E11+E12+E13</f>
        <v>5</v>
      </c>
      <c r="F9" s="27">
        <f>F10+F11+F12+F13</f>
        <v>3.2352941176470589</v>
      </c>
      <c r="G9" s="33">
        <f>IF(F9&lt;2.49,1,IF(F9&lt;=2.99,2,IF(F9&lt;=3.74,3,IF(F9&lt;=4.49,4,5))))</f>
        <v>3</v>
      </c>
      <c r="H9" s="34" t="str">
        <f t="shared" si="0"/>
        <v>ดี</v>
      </c>
    </row>
    <row r="10" spans="1:8" ht="16.5">
      <c r="A10" s="38" t="s">
        <v>97</v>
      </c>
      <c r="B10" s="139">
        <v>50</v>
      </c>
      <c r="C10" s="139">
        <v>68</v>
      </c>
      <c r="D10" s="22">
        <f t="shared" si="1"/>
        <v>73.529411764705884</v>
      </c>
      <c r="E10" s="3">
        <v>1</v>
      </c>
      <c r="F10" s="25">
        <f>(D10*E10)/100</f>
        <v>0.73529411764705888</v>
      </c>
      <c r="G10" s="47">
        <f>IF(F10&lt;0.49,1,IF(F10&lt;=0.59,2,IF(F10&lt;=0.74,3,IF(F10&lt;=0.89,4,5))))</f>
        <v>3</v>
      </c>
      <c r="H10" s="48" t="str">
        <f t="shared" si="0"/>
        <v>ดี</v>
      </c>
    </row>
    <row r="11" spans="1:8" ht="16.5">
      <c r="A11" s="38" t="s">
        <v>98</v>
      </c>
      <c r="B11" s="139">
        <v>50</v>
      </c>
      <c r="C11" s="139">
        <v>68</v>
      </c>
      <c r="D11" s="22">
        <f t="shared" si="1"/>
        <v>73.529411764705884</v>
      </c>
      <c r="E11" s="3">
        <v>1</v>
      </c>
      <c r="F11" s="25">
        <f t="shared" ref="F11:F13" si="3">(D11*E11)/100</f>
        <v>0.73529411764705888</v>
      </c>
      <c r="G11" s="47">
        <f t="shared" ref="G11:G12" si="4">IF(F11&lt;0.49,1,IF(F11&lt;=0.59,2,IF(F11&lt;=0.74,3,IF(F11&lt;=0.89,4,5))))</f>
        <v>3</v>
      </c>
      <c r="H11" s="48" t="str">
        <f t="shared" si="0"/>
        <v>ดี</v>
      </c>
    </row>
    <row r="12" spans="1:8" ht="16.5">
      <c r="A12" s="38" t="s">
        <v>99</v>
      </c>
      <c r="B12" s="139">
        <v>40</v>
      </c>
      <c r="C12" s="139">
        <v>68</v>
      </c>
      <c r="D12" s="22">
        <f t="shared" si="1"/>
        <v>58.823529411764703</v>
      </c>
      <c r="E12" s="3">
        <v>1</v>
      </c>
      <c r="F12" s="25">
        <f t="shared" si="3"/>
        <v>0.58823529411764708</v>
      </c>
      <c r="G12" s="47">
        <f t="shared" si="4"/>
        <v>2</v>
      </c>
      <c r="H12" s="48" t="str">
        <f t="shared" si="0"/>
        <v>พอใช้</v>
      </c>
    </row>
    <row r="13" spans="1:8" ht="16.5">
      <c r="A13" s="38" t="s">
        <v>100</v>
      </c>
      <c r="B13" s="139">
        <v>40</v>
      </c>
      <c r="C13" s="139">
        <v>68</v>
      </c>
      <c r="D13" s="22">
        <f t="shared" si="1"/>
        <v>58.823529411764703</v>
      </c>
      <c r="E13" s="3">
        <v>2</v>
      </c>
      <c r="F13" s="25">
        <f t="shared" si="3"/>
        <v>1.1764705882352942</v>
      </c>
      <c r="G13" s="47">
        <f>IF(F13&lt;0.99,1,IF(F13&lt;=1.19,2,IF(F13&lt;=1.49,3,IF(F13&lt;=1.79,4,5))))</f>
        <v>2</v>
      </c>
      <c r="H13" s="48" t="str">
        <f t="shared" si="0"/>
        <v>พอใช้</v>
      </c>
    </row>
    <row r="14" spans="1:8" ht="21" customHeight="1">
      <c r="A14" s="37" t="s">
        <v>107</v>
      </c>
      <c r="B14" s="9"/>
      <c r="C14" s="9"/>
      <c r="D14" s="23"/>
      <c r="E14" s="29">
        <f>E15+E16+E17+E18</f>
        <v>5</v>
      </c>
      <c r="F14" s="27">
        <f>F15+F16+F17+F18</f>
        <v>3.6764705882352944</v>
      </c>
      <c r="G14" s="33">
        <f>IF(F14&lt;2.49,1,IF(F14&lt;=2.99,2,IF(F14&lt;=3.74,3,IF(F14&lt;=4.49,4,5))))</f>
        <v>3</v>
      </c>
      <c r="H14" s="34" t="str">
        <f t="shared" si="0"/>
        <v>ดี</v>
      </c>
    </row>
    <row r="15" spans="1:8" ht="20.25" customHeight="1">
      <c r="A15" s="15" t="s">
        <v>103</v>
      </c>
      <c r="B15" s="139">
        <v>50</v>
      </c>
      <c r="C15" s="139">
        <v>68</v>
      </c>
      <c r="D15" s="22">
        <f t="shared" si="1"/>
        <v>73.529411764705884</v>
      </c>
      <c r="E15" s="3">
        <v>2</v>
      </c>
      <c r="F15" s="25">
        <f>(D15*E15)/100</f>
        <v>1.4705882352941178</v>
      </c>
      <c r="G15" s="47">
        <f>IF(F15&lt;0.99,1,IF(F15&lt;=1.19,2,IF(F15&lt;=1.49,3,IF(F15&lt;=1.79,4,5))))</f>
        <v>3</v>
      </c>
      <c r="H15" s="48" t="str">
        <f t="shared" si="0"/>
        <v>ดี</v>
      </c>
    </row>
    <row r="16" spans="1:8" ht="21.75" customHeight="1">
      <c r="A16" s="38" t="s">
        <v>104</v>
      </c>
      <c r="B16" s="139">
        <v>50</v>
      </c>
      <c r="C16" s="139">
        <v>68</v>
      </c>
      <c r="D16" s="22">
        <f t="shared" si="1"/>
        <v>73.529411764705884</v>
      </c>
      <c r="E16" s="3">
        <v>1</v>
      </c>
      <c r="F16" s="25">
        <f t="shared" ref="F16:F18" si="5">(D16*E16)/100</f>
        <v>0.73529411764705888</v>
      </c>
      <c r="G16" s="47">
        <f>IF(F16&lt;0.49,1,IF(F16&lt;=0.59,2,IF(F16&lt;=0.74,3,IF(F16&lt;=0.89,4,5))))</f>
        <v>3</v>
      </c>
      <c r="H16" s="48" t="str">
        <f t="shared" si="0"/>
        <v>ดี</v>
      </c>
    </row>
    <row r="17" spans="1:8" ht="17.25">
      <c r="A17" s="13" t="s">
        <v>105</v>
      </c>
      <c r="B17" s="139">
        <v>50</v>
      </c>
      <c r="C17" s="139">
        <v>68</v>
      </c>
      <c r="D17" s="22">
        <f t="shared" si="1"/>
        <v>73.529411764705884</v>
      </c>
      <c r="E17" s="3">
        <v>1</v>
      </c>
      <c r="F17" s="25">
        <f t="shared" si="5"/>
        <v>0.73529411764705888</v>
      </c>
      <c r="G17" s="47">
        <f>IF(F17&lt;0.49,1,IF(F17&lt;=0.59,2,IF(F17&lt;=0.74,3,IF(F17&lt;=0.89,4,5))))</f>
        <v>3</v>
      </c>
      <c r="H17" s="48" t="str">
        <f t="shared" si="0"/>
        <v>ดี</v>
      </c>
    </row>
    <row r="18" spans="1:8" ht="17.25">
      <c r="A18" s="13" t="s">
        <v>106</v>
      </c>
      <c r="B18" s="139">
        <v>50</v>
      </c>
      <c r="C18" s="139">
        <v>68</v>
      </c>
      <c r="D18" s="22">
        <f t="shared" si="1"/>
        <v>73.529411764705884</v>
      </c>
      <c r="E18" s="3">
        <v>1</v>
      </c>
      <c r="F18" s="25">
        <f t="shared" si="5"/>
        <v>0.73529411764705888</v>
      </c>
      <c r="G18" s="47">
        <f t="shared" ref="G18" si="6">IF(F18&lt;0.49,1,IF(F18&lt;=0.59,2,IF(F18&lt;=0.74,3,IF(F18&lt;=0.89,4,5))))</f>
        <v>3</v>
      </c>
      <c r="H18" s="48" t="str">
        <f t="shared" si="0"/>
        <v>ดี</v>
      </c>
    </row>
    <row r="19" spans="1:8" ht="21" customHeight="1">
      <c r="A19" s="37" t="s">
        <v>154</v>
      </c>
      <c r="B19" s="9"/>
      <c r="C19" s="9"/>
      <c r="D19" s="23"/>
      <c r="E19" s="29">
        <f>E20+E21+E22+E23+E24</f>
        <v>5</v>
      </c>
      <c r="F19" s="27">
        <f>F20+F21+F22+F23+F24</f>
        <v>3.8382352941176467</v>
      </c>
      <c r="G19" s="33">
        <f>IF(F19&lt;2.49,1,IF(F19&lt;=2.99,2,IF(F19&lt;=3.74,3,IF(F19&lt;=4.49,4,5))))</f>
        <v>4</v>
      </c>
      <c r="H19" s="34" t="str">
        <f t="shared" si="0"/>
        <v>ดีมาก</v>
      </c>
    </row>
    <row r="20" spans="1:8" ht="24" customHeight="1">
      <c r="A20" s="15" t="s">
        <v>108</v>
      </c>
      <c r="B20" s="139">
        <v>53</v>
      </c>
      <c r="C20" s="139">
        <v>68</v>
      </c>
      <c r="D20" s="22">
        <f t="shared" si="1"/>
        <v>77.941176470588232</v>
      </c>
      <c r="E20" s="3">
        <v>1</v>
      </c>
      <c r="F20" s="25">
        <f>(D20*E20)/100</f>
        <v>0.77941176470588236</v>
      </c>
      <c r="G20" s="47">
        <f>IF(F20&lt;0.49,1,IF(F20&lt;=0.59,2,IF(F20&lt;=0.74,3,IF(F20&lt;=0.89,4,5))))</f>
        <v>4</v>
      </c>
      <c r="H20" s="48" t="str">
        <f t="shared" si="0"/>
        <v>ดีมาก</v>
      </c>
    </row>
    <row r="21" spans="1:8" ht="17.25">
      <c r="A21" s="13" t="s">
        <v>109</v>
      </c>
      <c r="B21" s="139">
        <v>52</v>
      </c>
      <c r="C21" s="139">
        <v>68</v>
      </c>
      <c r="D21" s="22">
        <f t="shared" si="1"/>
        <v>76.470588235294116</v>
      </c>
      <c r="E21" s="3">
        <v>1</v>
      </c>
      <c r="F21" s="25">
        <f t="shared" ref="F21:F24" si="7">(D21*E21)/100</f>
        <v>0.76470588235294112</v>
      </c>
      <c r="G21" s="47">
        <f t="shared" ref="G21:G24" si="8">IF(F21&lt;0.49,1,IF(F21&lt;=0.59,2,IF(F21&lt;=0.74,3,IF(F21&lt;=0.89,4,5))))</f>
        <v>4</v>
      </c>
      <c r="H21" s="48" t="str">
        <f t="shared" si="0"/>
        <v>ดีมาก</v>
      </c>
    </row>
    <row r="22" spans="1:8" ht="17.25">
      <c r="A22" s="13" t="s">
        <v>110</v>
      </c>
      <c r="B22" s="139">
        <v>52</v>
      </c>
      <c r="C22" s="139">
        <v>68</v>
      </c>
      <c r="D22" s="22">
        <f t="shared" si="1"/>
        <v>76.470588235294116</v>
      </c>
      <c r="E22" s="3">
        <v>1</v>
      </c>
      <c r="F22" s="25">
        <f t="shared" si="7"/>
        <v>0.76470588235294112</v>
      </c>
      <c r="G22" s="47">
        <f>IF(F22&lt;0.49,1,IF(F22&lt;=0.59,2,IF(F22&lt;=0.74,3,IF(F22&lt;=0.89,4,5))))</f>
        <v>4</v>
      </c>
      <c r="H22" s="48" t="str">
        <f t="shared" si="0"/>
        <v>ดีมาก</v>
      </c>
    </row>
    <row r="23" spans="1:8" ht="17.25">
      <c r="A23" s="13" t="s">
        <v>111</v>
      </c>
      <c r="B23" s="139">
        <v>54</v>
      </c>
      <c r="C23" s="139">
        <v>68</v>
      </c>
      <c r="D23" s="22">
        <f t="shared" si="1"/>
        <v>79.411764705882348</v>
      </c>
      <c r="E23" s="3">
        <v>1</v>
      </c>
      <c r="F23" s="25">
        <f t="shared" si="7"/>
        <v>0.79411764705882348</v>
      </c>
      <c r="G23" s="47">
        <f t="shared" si="8"/>
        <v>4</v>
      </c>
      <c r="H23" s="48" t="str">
        <f t="shared" si="0"/>
        <v>ดีมาก</v>
      </c>
    </row>
    <row r="24" spans="1:8" ht="16.5">
      <c r="A24" s="38" t="s">
        <v>112</v>
      </c>
      <c r="B24" s="139">
        <v>50</v>
      </c>
      <c r="C24" s="139">
        <v>68</v>
      </c>
      <c r="D24" s="22">
        <f t="shared" si="1"/>
        <v>73.529411764705884</v>
      </c>
      <c r="E24" s="3">
        <v>1</v>
      </c>
      <c r="F24" s="25">
        <f t="shared" si="7"/>
        <v>0.73529411764705888</v>
      </c>
      <c r="G24" s="47">
        <f t="shared" si="8"/>
        <v>3</v>
      </c>
      <c r="H24" s="48" t="str">
        <f t="shared" si="0"/>
        <v>ดี</v>
      </c>
    </row>
    <row r="25" spans="1:8" ht="16.5">
      <c r="A25" s="17" t="s">
        <v>46</v>
      </c>
      <c r="B25" s="21"/>
      <c r="C25" s="21"/>
      <c r="D25" s="24"/>
      <c r="E25" s="21">
        <f>E26+E37+E45+E51</f>
        <v>65</v>
      </c>
      <c r="F25" s="21">
        <f>F26+F37+F45+F51</f>
        <v>52.400000000000006</v>
      </c>
      <c r="G25" s="35">
        <f>IF(F25&lt;32.49,1,IF(F25&lt;=38.99,2,IF(F25&lt;=48.79,3,IF(F25&lt;=58.49,4,5))))</f>
        <v>4</v>
      </c>
      <c r="H25" s="36" t="str">
        <f t="shared" si="0"/>
        <v>ดีมาก</v>
      </c>
    </row>
    <row r="26" spans="1:8" ht="35.25" customHeight="1">
      <c r="A26" s="42" t="s">
        <v>113</v>
      </c>
      <c r="B26" s="9"/>
      <c r="C26" s="9"/>
      <c r="D26" s="23"/>
      <c r="E26" s="29">
        <f>E27+E28+E29+E30+E31+E32+E33+E34+E35+E36</f>
        <v>20</v>
      </c>
      <c r="F26" s="29">
        <f>F27+F28+F29+F30+F31+F32+F33+F34+F35+F36</f>
        <v>18</v>
      </c>
      <c r="G26" s="33">
        <f>IF(F26&lt;9.99,1,IF(F26&lt;=11.99,2,IF(F26&lt;=14.99,3,IF(F26&lt;=17.99,4,5))))</f>
        <v>5</v>
      </c>
      <c r="H26" s="34" t="str">
        <f t="shared" si="0"/>
        <v>ดีเยี่ยม</v>
      </c>
    </row>
    <row r="27" spans="1:8" ht="33.75" customHeight="1">
      <c r="A27" s="43" t="s">
        <v>120</v>
      </c>
      <c r="B27" s="139">
        <v>2</v>
      </c>
      <c r="C27" s="139">
        <v>2</v>
      </c>
      <c r="D27" s="22">
        <f t="shared" si="1"/>
        <v>100</v>
      </c>
      <c r="E27" s="3">
        <v>2</v>
      </c>
      <c r="F27" s="3">
        <f>(D27*E27)/100</f>
        <v>2</v>
      </c>
      <c r="G27" s="47">
        <f>IF(F27&lt;0.99,1,IF(F27&lt;=1.19,2,IF(F27&lt;=1.49,3,IF(F27&lt;=1.79,4,5))))</f>
        <v>5</v>
      </c>
      <c r="H27" s="48" t="str">
        <f t="shared" si="0"/>
        <v>ดีเยี่ยม</v>
      </c>
    </row>
    <row r="28" spans="1:8" ht="49.5" customHeight="1">
      <c r="A28" s="43" t="s">
        <v>121</v>
      </c>
      <c r="B28" s="139">
        <v>2</v>
      </c>
      <c r="C28" s="139">
        <v>2</v>
      </c>
      <c r="D28" s="22">
        <f t="shared" si="1"/>
        <v>100</v>
      </c>
      <c r="E28" s="3">
        <v>2</v>
      </c>
      <c r="F28" s="3">
        <f t="shared" ref="F28:F36" si="9">(D28*E28)/100</f>
        <v>2</v>
      </c>
      <c r="G28" s="47">
        <f t="shared" ref="G28:G36" si="10">IF(F28&lt;0.99,1,IF(F28&lt;=1.19,2,IF(F28&lt;=1.49,3,IF(F28&lt;=1.79,4,5))))</f>
        <v>5</v>
      </c>
      <c r="H28" s="48" t="str">
        <f t="shared" si="0"/>
        <v>ดีเยี่ยม</v>
      </c>
    </row>
    <row r="29" spans="1:8" ht="18.75" customHeight="1">
      <c r="A29" s="38" t="s">
        <v>114</v>
      </c>
      <c r="B29" s="139">
        <v>2</v>
      </c>
      <c r="C29" s="139">
        <v>2</v>
      </c>
      <c r="D29" s="22">
        <f t="shared" si="1"/>
        <v>100</v>
      </c>
      <c r="E29" s="3">
        <v>2</v>
      </c>
      <c r="F29" s="3">
        <f t="shared" si="9"/>
        <v>2</v>
      </c>
      <c r="G29" s="47">
        <f t="shared" si="10"/>
        <v>5</v>
      </c>
      <c r="H29" s="48" t="str">
        <f t="shared" si="0"/>
        <v>ดีเยี่ยม</v>
      </c>
    </row>
    <row r="30" spans="1:8" ht="18.75" customHeight="1">
      <c r="A30" s="38" t="s">
        <v>115</v>
      </c>
      <c r="B30" s="139">
        <v>2</v>
      </c>
      <c r="C30" s="139">
        <v>2</v>
      </c>
      <c r="D30" s="22">
        <f t="shared" si="1"/>
        <v>100</v>
      </c>
      <c r="E30" s="3">
        <v>2</v>
      </c>
      <c r="F30" s="3">
        <f t="shared" si="9"/>
        <v>2</v>
      </c>
      <c r="G30" s="47">
        <f t="shared" si="10"/>
        <v>5</v>
      </c>
      <c r="H30" s="48" t="str">
        <f t="shared" si="0"/>
        <v>ดีเยี่ยม</v>
      </c>
    </row>
    <row r="31" spans="1:8" ht="36" customHeight="1">
      <c r="A31" s="43" t="s">
        <v>122</v>
      </c>
      <c r="B31" s="139">
        <v>2</v>
      </c>
      <c r="C31" s="139">
        <v>2</v>
      </c>
      <c r="D31" s="22">
        <f t="shared" si="1"/>
        <v>100</v>
      </c>
      <c r="E31" s="3">
        <v>2</v>
      </c>
      <c r="F31" s="3">
        <f>(D31*E31)/100</f>
        <v>2</v>
      </c>
      <c r="G31" s="47">
        <f t="shared" si="10"/>
        <v>5</v>
      </c>
      <c r="H31" s="48" t="str">
        <f t="shared" si="0"/>
        <v>ดีเยี่ยม</v>
      </c>
    </row>
    <row r="32" spans="1:8" ht="36.75" customHeight="1">
      <c r="A32" s="43" t="s">
        <v>123</v>
      </c>
      <c r="B32" s="139">
        <v>2</v>
      </c>
      <c r="C32" s="139">
        <v>2</v>
      </c>
      <c r="D32" s="22">
        <f t="shared" si="1"/>
        <v>100</v>
      </c>
      <c r="E32" s="3">
        <v>2</v>
      </c>
      <c r="F32" s="3">
        <f t="shared" si="9"/>
        <v>2</v>
      </c>
      <c r="G32" s="47">
        <f t="shared" si="10"/>
        <v>5</v>
      </c>
      <c r="H32" s="48" t="str">
        <f t="shared" si="0"/>
        <v>ดีเยี่ยม</v>
      </c>
    </row>
    <row r="33" spans="1:8" ht="18.75" customHeight="1">
      <c r="A33" s="38" t="s">
        <v>116</v>
      </c>
      <c r="B33" s="139">
        <v>0</v>
      </c>
      <c r="C33" s="139">
        <v>2</v>
      </c>
      <c r="D33" s="22">
        <f t="shared" si="1"/>
        <v>0</v>
      </c>
      <c r="E33" s="3">
        <v>2</v>
      </c>
      <c r="F33" s="3">
        <f t="shared" si="9"/>
        <v>0</v>
      </c>
      <c r="G33" s="47">
        <f t="shared" si="10"/>
        <v>1</v>
      </c>
      <c r="H33" s="48" t="str">
        <f t="shared" si="0"/>
        <v>ปรับปรุง</v>
      </c>
    </row>
    <row r="34" spans="1:8" ht="18.75" customHeight="1">
      <c r="A34" s="38" t="s">
        <v>117</v>
      </c>
      <c r="B34" s="139">
        <v>2</v>
      </c>
      <c r="C34" s="139">
        <v>2</v>
      </c>
      <c r="D34" s="22">
        <f t="shared" si="1"/>
        <v>100</v>
      </c>
      <c r="E34" s="3">
        <v>2</v>
      </c>
      <c r="F34" s="3">
        <f t="shared" si="9"/>
        <v>2</v>
      </c>
      <c r="G34" s="47">
        <f t="shared" si="10"/>
        <v>5</v>
      </c>
      <c r="H34" s="48" t="str">
        <f t="shared" si="0"/>
        <v>ดีเยี่ยม</v>
      </c>
    </row>
    <row r="35" spans="1:8" ht="18.75" customHeight="1">
      <c r="A35" s="38" t="s">
        <v>118</v>
      </c>
      <c r="B35" s="139">
        <v>2</v>
      </c>
      <c r="C35" s="139">
        <v>2</v>
      </c>
      <c r="D35" s="22">
        <f t="shared" si="1"/>
        <v>100</v>
      </c>
      <c r="E35" s="3">
        <v>2</v>
      </c>
      <c r="F35" s="3">
        <f t="shared" si="9"/>
        <v>2</v>
      </c>
      <c r="G35" s="47">
        <f t="shared" si="10"/>
        <v>5</v>
      </c>
      <c r="H35" s="48" t="str">
        <f t="shared" si="0"/>
        <v>ดีเยี่ยม</v>
      </c>
    </row>
    <row r="36" spans="1:8" ht="18.75" customHeight="1">
      <c r="A36" s="38" t="s">
        <v>119</v>
      </c>
      <c r="B36" s="139">
        <v>2</v>
      </c>
      <c r="C36" s="139">
        <v>2</v>
      </c>
      <c r="D36" s="22">
        <f t="shared" si="1"/>
        <v>100</v>
      </c>
      <c r="E36" s="3">
        <v>2</v>
      </c>
      <c r="F36" s="3">
        <f t="shared" si="9"/>
        <v>2</v>
      </c>
      <c r="G36" s="47">
        <f t="shared" si="10"/>
        <v>5</v>
      </c>
      <c r="H36" s="48" t="str">
        <f t="shared" si="0"/>
        <v>ดีเยี่ยม</v>
      </c>
    </row>
    <row r="37" spans="1:8" ht="35.25" customHeight="1">
      <c r="A37" s="42" t="s">
        <v>137</v>
      </c>
      <c r="B37" s="9"/>
      <c r="C37" s="9"/>
      <c r="D37" s="9"/>
      <c r="E37" s="3">
        <f>E38+E39+E40+E41+E42+E43+E44</f>
        <v>20</v>
      </c>
      <c r="F37" s="29">
        <f>F38+F39+F40+F41+F42+F43+F44</f>
        <v>17.600000000000001</v>
      </c>
      <c r="G37" s="33">
        <f>IF(F37&lt;9.99,1,IF(F37&lt;=11.99,2,IF(F37&lt;=14.99,3,IF(F37&lt;=17.99,4,5))))</f>
        <v>4</v>
      </c>
      <c r="H37" s="34" t="str">
        <f t="shared" si="0"/>
        <v>ดีมาก</v>
      </c>
    </row>
    <row r="38" spans="1:8" ht="22.5" customHeight="1">
      <c r="A38" s="38" t="s">
        <v>124</v>
      </c>
      <c r="B38" s="9"/>
      <c r="C38" s="9"/>
      <c r="D38" s="139">
        <v>4</v>
      </c>
      <c r="E38" s="3">
        <v>3</v>
      </c>
      <c r="F38" s="3">
        <f>(D38*E38)/5</f>
        <v>2.4</v>
      </c>
      <c r="G38" s="47">
        <f>IF(F38&lt;0.6,1,IF(F38&lt;=1.2,2,IF(F38&lt;=1.8,3,IF(F38&lt;=2.4,4,5))))</f>
        <v>4</v>
      </c>
      <c r="H38" s="48" t="str">
        <f t="shared" si="0"/>
        <v>ดีมาก</v>
      </c>
    </row>
    <row r="39" spans="1:8" ht="21" customHeight="1">
      <c r="A39" s="38" t="s">
        <v>125</v>
      </c>
      <c r="B39" s="9"/>
      <c r="C39" s="9"/>
      <c r="D39" s="139">
        <v>4</v>
      </c>
      <c r="E39" s="3">
        <v>3</v>
      </c>
      <c r="F39" s="3">
        <f t="shared" ref="F39:F44" si="11">(D39*E39)/5</f>
        <v>2.4</v>
      </c>
      <c r="G39" s="47">
        <f t="shared" ref="G39:G43" si="12">IF(F39&lt;0.6,1,IF(F39&lt;=1.2,2,IF(F39&lt;=1.8,3,IF(F39&lt;=2.4,4,5))))</f>
        <v>4</v>
      </c>
      <c r="H39" s="48" t="str">
        <f t="shared" si="0"/>
        <v>ดีมาก</v>
      </c>
    </row>
    <row r="40" spans="1:8" ht="39" customHeight="1">
      <c r="A40" s="43" t="s">
        <v>140</v>
      </c>
      <c r="B40" s="9"/>
      <c r="C40" s="9"/>
      <c r="D40" s="139">
        <v>4</v>
      </c>
      <c r="E40" s="3">
        <v>3</v>
      </c>
      <c r="F40" s="3">
        <f t="shared" si="11"/>
        <v>2.4</v>
      </c>
      <c r="G40" s="47">
        <f t="shared" si="12"/>
        <v>4</v>
      </c>
      <c r="H40" s="48" t="str">
        <f t="shared" si="0"/>
        <v>ดีมาก</v>
      </c>
    </row>
    <row r="41" spans="1:8" ht="36.75" customHeight="1">
      <c r="A41" s="43" t="s">
        <v>141</v>
      </c>
      <c r="B41" s="9"/>
      <c r="C41" s="9"/>
      <c r="D41" s="139">
        <v>4</v>
      </c>
      <c r="E41" s="3">
        <v>3</v>
      </c>
      <c r="F41" s="3">
        <f t="shared" si="11"/>
        <v>2.4</v>
      </c>
      <c r="G41" s="47">
        <f t="shared" si="12"/>
        <v>4</v>
      </c>
      <c r="H41" s="48" t="str">
        <f t="shared" si="0"/>
        <v>ดีมาก</v>
      </c>
    </row>
    <row r="42" spans="1:8" ht="22.5" customHeight="1">
      <c r="A42" s="38" t="s">
        <v>126</v>
      </c>
      <c r="B42" s="9"/>
      <c r="C42" s="9"/>
      <c r="D42" s="139">
        <v>5</v>
      </c>
      <c r="E42" s="3">
        <v>3</v>
      </c>
      <c r="F42" s="3">
        <f t="shared" si="11"/>
        <v>3</v>
      </c>
      <c r="G42" s="47">
        <f t="shared" si="12"/>
        <v>5</v>
      </c>
      <c r="H42" s="48" t="str">
        <f t="shared" si="0"/>
        <v>ดีเยี่ยม</v>
      </c>
    </row>
    <row r="43" spans="1:8" ht="40.5" customHeight="1">
      <c r="A43" s="43" t="s">
        <v>138</v>
      </c>
      <c r="B43" s="9"/>
      <c r="C43" s="9"/>
      <c r="D43" s="139">
        <v>5</v>
      </c>
      <c r="E43" s="3">
        <v>3</v>
      </c>
      <c r="F43" s="3">
        <f t="shared" si="11"/>
        <v>3</v>
      </c>
      <c r="G43" s="47">
        <f t="shared" si="12"/>
        <v>5</v>
      </c>
      <c r="H43" s="48" t="str">
        <f>IF(G43&gt;=5,"ดีเยี่ยม",IF(G43&gt;=4,"ดีมาก",IF(G43&gt;=3,"ดี",IF(G43&gt;=2,"พอใช้","ปรับปรุง"))))</f>
        <v>ดีเยี่ยม</v>
      </c>
    </row>
    <row r="44" spans="1:8" ht="21" customHeight="1">
      <c r="A44" s="38" t="s">
        <v>127</v>
      </c>
      <c r="B44" s="9"/>
      <c r="C44" s="9"/>
      <c r="D44" s="139">
        <v>5</v>
      </c>
      <c r="E44" s="3">
        <v>2</v>
      </c>
      <c r="F44" s="3">
        <f t="shared" si="11"/>
        <v>2</v>
      </c>
      <c r="G44" s="47">
        <f>IF(F44&lt;0.4,1,IF(F44&lt;=0.8,2,IF(F44&lt;=1.2,3,IF(F44&lt;=1.6,4,5))))</f>
        <v>5</v>
      </c>
      <c r="H44" s="48" t="str">
        <f t="shared" si="0"/>
        <v>ดีเยี่ยม</v>
      </c>
    </row>
    <row r="45" spans="1:8" ht="21" customHeight="1">
      <c r="A45" s="44" t="s">
        <v>136</v>
      </c>
      <c r="B45" s="9"/>
      <c r="C45" s="9"/>
      <c r="D45" s="9"/>
      <c r="E45" s="29">
        <f>E46+E47+E48+E49+E50</f>
        <v>20</v>
      </c>
      <c r="F45" s="29">
        <f>F46+F47+F48+F49+F50</f>
        <v>12.8</v>
      </c>
      <c r="G45" s="33">
        <f>IF(F45&lt;9.99,1,IF(F45&lt;=11.99,2,IF(F45&lt;=14.99,3,IF(F45&lt;=17.99,4,5))))</f>
        <v>3</v>
      </c>
      <c r="H45" s="34" t="str">
        <f t="shared" si="0"/>
        <v>ดี</v>
      </c>
    </row>
    <row r="46" spans="1:8" ht="33.75" customHeight="1">
      <c r="A46" s="43" t="s">
        <v>142</v>
      </c>
      <c r="B46" s="9"/>
      <c r="C46" s="9"/>
      <c r="D46" s="139">
        <v>4</v>
      </c>
      <c r="E46" s="3">
        <v>4</v>
      </c>
      <c r="F46" s="3">
        <f>(D46*E46)/5</f>
        <v>3.2</v>
      </c>
      <c r="G46" s="47">
        <f>IF(F46&lt;0.8,1,IF(F46&lt;=1.6,2,IF(F46&lt;=2.4,3,IF(F46&lt;=3.2,4,5))))</f>
        <v>4</v>
      </c>
      <c r="H46" s="48" t="str">
        <f t="shared" si="0"/>
        <v>ดีมาก</v>
      </c>
    </row>
    <row r="47" spans="1:8" ht="35.25" customHeight="1">
      <c r="A47" s="43" t="s">
        <v>143</v>
      </c>
      <c r="B47" s="9"/>
      <c r="C47" s="9"/>
      <c r="D47" s="139">
        <v>3</v>
      </c>
      <c r="E47" s="3">
        <v>4</v>
      </c>
      <c r="F47" s="3">
        <f t="shared" ref="F47:F50" si="13">(D47*E47)/5</f>
        <v>2.4</v>
      </c>
      <c r="G47" s="47">
        <f t="shared" ref="G47:G50" si="14">IF(F47&lt;0.8,1,IF(F47&lt;=1.6,2,IF(F47&lt;=2.4,3,IF(F47&lt;=3.2,4,5))))</f>
        <v>3</v>
      </c>
      <c r="H47" s="48" t="str">
        <f t="shared" si="0"/>
        <v>ดี</v>
      </c>
    </row>
    <row r="48" spans="1:8" ht="33">
      <c r="A48" s="43" t="s">
        <v>144</v>
      </c>
      <c r="B48" s="9"/>
      <c r="C48" s="9"/>
      <c r="D48" s="139">
        <v>3</v>
      </c>
      <c r="E48" s="3">
        <v>4</v>
      </c>
      <c r="F48" s="3">
        <f t="shared" si="13"/>
        <v>2.4</v>
      </c>
      <c r="G48" s="47">
        <f t="shared" si="14"/>
        <v>3</v>
      </c>
      <c r="H48" s="48" t="str">
        <f t="shared" si="0"/>
        <v>ดี</v>
      </c>
    </row>
    <row r="49" spans="1:8" ht="16.5">
      <c r="A49" s="38" t="s">
        <v>128</v>
      </c>
      <c r="B49" s="9"/>
      <c r="C49" s="9"/>
      <c r="D49" s="139">
        <v>3</v>
      </c>
      <c r="E49" s="3">
        <v>4</v>
      </c>
      <c r="F49" s="3">
        <f t="shared" si="13"/>
        <v>2.4</v>
      </c>
      <c r="G49" s="47">
        <f t="shared" si="14"/>
        <v>3</v>
      </c>
      <c r="H49" s="48" t="str">
        <f t="shared" si="0"/>
        <v>ดี</v>
      </c>
    </row>
    <row r="50" spans="1:8" ht="16.5">
      <c r="A50" s="38" t="s">
        <v>129</v>
      </c>
      <c r="B50" s="9"/>
      <c r="C50" s="9"/>
      <c r="D50" s="139">
        <v>3</v>
      </c>
      <c r="E50" s="3">
        <v>4</v>
      </c>
      <c r="F50" s="3">
        <f t="shared" si="13"/>
        <v>2.4</v>
      </c>
      <c r="G50" s="47">
        <f t="shared" si="14"/>
        <v>3</v>
      </c>
      <c r="H50" s="48" t="str">
        <f t="shared" si="0"/>
        <v>ดี</v>
      </c>
    </row>
    <row r="51" spans="1:8" ht="36.75" customHeight="1">
      <c r="A51" s="45" t="s">
        <v>139</v>
      </c>
      <c r="B51" s="9"/>
      <c r="C51" s="9"/>
      <c r="D51" s="9"/>
      <c r="E51" s="29">
        <f>E52+E53+E54+E55+E56+E57</f>
        <v>5</v>
      </c>
      <c r="F51" s="29">
        <f>F52+F53+F54+F55+F56+F57</f>
        <v>4</v>
      </c>
      <c r="G51" s="33">
        <f>IF(F51&lt;2.49,1,IF(F51&lt;=2.99,2,IF(F51&lt;=3.74,3,IF(F51&lt;=4.49,4,5))))</f>
        <v>4</v>
      </c>
      <c r="H51" s="34" t="str">
        <f t="shared" si="0"/>
        <v>ดีมาก</v>
      </c>
    </row>
    <row r="52" spans="1:8" ht="23.25">
      <c r="A52" s="38" t="s">
        <v>130</v>
      </c>
      <c r="B52" s="46"/>
      <c r="C52" s="9"/>
      <c r="D52" s="139">
        <v>4</v>
      </c>
      <c r="E52" s="3">
        <v>1</v>
      </c>
      <c r="F52" s="3">
        <f>(D52*E52)/5</f>
        <v>0.8</v>
      </c>
      <c r="G52" s="47">
        <f>IF(F52&lt;0.2,1,IF(F52&lt;=0.4,2,IF(F52&lt;=0.6,3,IF(F52&lt;=0.8,4,5))))</f>
        <v>4</v>
      </c>
      <c r="H52" s="48" t="str">
        <f t="shared" si="0"/>
        <v>ดีมาก</v>
      </c>
    </row>
    <row r="53" spans="1:8" ht="33" customHeight="1">
      <c r="A53" s="43" t="s">
        <v>145</v>
      </c>
      <c r="B53" s="9"/>
      <c r="C53" s="9"/>
      <c r="D53" s="139">
        <v>4</v>
      </c>
      <c r="E53" s="3">
        <v>1</v>
      </c>
      <c r="F53" s="3">
        <f t="shared" ref="F53:F57" si="15">(D53*E53)/5</f>
        <v>0.8</v>
      </c>
      <c r="G53" s="47">
        <f t="shared" ref="G53:G54" si="16">IF(F53&lt;0.2,1,IF(F53&lt;=0.4,2,IF(F53&lt;=0.6,3,IF(F53&lt;=0.8,4,5))))</f>
        <v>4</v>
      </c>
      <c r="H53" s="48" t="str">
        <f t="shared" si="0"/>
        <v>ดีมาก</v>
      </c>
    </row>
    <row r="54" spans="1:8" ht="21.75" customHeight="1">
      <c r="A54" s="38" t="s">
        <v>131</v>
      </c>
      <c r="B54" s="9"/>
      <c r="C54" s="9"/>
      <c r="D54" s="139">
        <v>4</v>
      </c>
      <c r="E54" s="3">
        <v>1</v>
      </c>
      <c r="F54" s="3">
        <f t="shared" si="15"/>
        <v>0.8</v>
      </c>
      <c r="G54" s="47">
        <f t="shared" si="16"/>
        <v>4</v>
      </c>
      <c r="H54" s="48" t="str">
        <f t="shared" si="0"/>
        <v>ดีมาก</v>
      </c>
    </row>
    <row r="55" spans="1:8" ht="40.5" customHeight="1">
      <c r="A55" s="43" t="s">
        <v>146</v>
      </c>
      <c r="B55" s="9"/>
      <c r="C55" s="9"/>
      <c r="D55" s="139">
        <v>4</v>
      </c>
      <c r="E55" s="3">
        <v>0.5</v>
      </c>
      <c r="F55" s="3">
        <f t="shared" si="15"/>
        <v>0.4</v>
      </c>
      <c r="G55" s="47">
        <f>IF(F55&lt;0.1,1,IF(F55&lt;=0.2,2,IF(F55&lt;=0.3,3,IF(F55&lt;=0.4,4,5))))</f>
        <v>4</v>
      </c>
      <c r="H55" s="48" t="str">
        <f t="shared" si="0"/>
        <v>ดีมาก</v>
      </c>
    </row>
    <row r="56" spans="1:8" ht="40.5" customHeight="1">
      <c r="A56" s="43" t="s">
        <v>147</v>
      </c>
      <c r="B56" s="9"/>
      <c r="C56" s="9"/>
      <c r="D56" s="139">
        <v>4</v>
      </c>
      <c r="E56" s="3">
        <v>0.5</v>
      </c>
      <c r="F56" s="3">
        <f t="shared" si="15"/>
        <v>0.4</v>
      </c>
      <c r="G56" s="47">
        <f>IF(F56&lt;0.1,1,IF(F56&lt;=0.2,2,IF(F56&lt;=0.3,3,IF(F56&lt;=0.4,4,5))))</f>
        <v>4</v>
      </c>
      <c r="H56" s="48" t="str">
        <f t="shared" si="0"/>
        <v>ดีมาก</v>
      </c>
    </row>
    <row r="57" spans="1:8" ht="19.5" customHeight="1">
      <c r="A57" s="38" t="s">
        <v>132</v>
      </c>
      <c r="B57" s="9"/>
      <c r="C57" s="9"/>
      <c r="D57" s="139">
        <v>4</v>
      </c>
      <c r="E57" s="3">
        <v>1</v>
      </c>
      <c r="F57" s="3">
        <f t="shared" si="15"/>
        <v>0.8</v>
      </c>
      <c r="G57" s="47">
        <f>IF(F57&lt;0.2,1,IF(F57&lt;=0.4,2,IF(F57&lt;=0.6,3,IF(F57&lt;=0.8,4,5))))</f>
        <v>4</v>
      </c>
      <c r="H57" s="48" t="str">
        <f t="shared" si="0"/>
        <v>ดีมาก</v>
      </c>
    </row>
    <row r="58" spans="1:8" ht="21.75" customHeight="1">
      <c r="A58" s="17" t="s">
        <v>45</v>
      </c>
      <c r="B58" s="21"/>
      <c r="C58" s="21"/>
      <c r="D58" s="21"/>
      <c r="E58" s="21">
        <f>E59</f>
        <v>5</v>
      </c>
      <c r="F58" s="21">
        <f>F59</f>
        <v>1</v>
      </c>
      <c r="G58" s="33">
        <f>IF(F58&lt;2.49,1,IF(F58&lt;=2.99,2,IF(F58&lt;=3.74,3,IF(F58&lt;=4.49,4,5))))</f>
        <v>1</v>
      </c>
      <c r="H58" s="34" t="str">
        <f t="shared" ref="H58:H70" si="17">IF(G58&gt;=5,"ดีเยี่ยม",IF(G58&gt;=4,"ดีมาก",IF(G58&gt;=3,"ดี",IF(G58&gt;=2,"พอใช้","ปรับปรุง"))))</f>
        <v>ปรับปรุง</v>
      </c>
    </row>
    <row r="59" spans="1:8" ht="41.25" customHeight="1">
      <c r="A59" s="42" t="s">
        <v>148</v>
      </c>
      <c r="B59" s="9"/>
      <c r="C59" s="9"/>
      <c r="D59" s="9"/>
      <c r="E59" s="29">
        <f>E60+E61</f>
        <v>5</v>
      </c>
      <c r="F59" s="29">
        <f>F60+F61</f>
        <v>1</v>
      </c>
      <c r="G59" s="33">
        <f>IF(F59&lt;2.49,1,IF(F59&lt;=2.99,2,IF(F59&lt;=3.74,3,IF(F59&lt;=4.49,4,5))))</f>
        <v>1</v>
      </c>
      <c r="H59" s="34" t="str">
        <f t="shared" si="17"/>
        <v>ปรับปรุง</v>
      </c>
    </row>
    <row r="60" spans="1:8" ht="27" customHeight="1">
      <c r="A60" s="38" t="s">
        <v>133</v>
      </c>
      <c r="B60" s="9"/>
      <c r="C60" s="9"/>
      <c r="D60" s="139">
        <v>1</v>
      </c>
      <c r="E60" s="3">
        <v>2.5</v>
      </c>
      <c r="F60" s="3">
        <f>(D60*E60)/5</f>
        <v>0.5</v>
      </c>
      <c r="G60" s="47">
        <f>IF(F60&lt;0.5,1,IF(F60&lt;=1,2,IF(F60&lt;=1.5,3,IF(F60&lt;=2,4,5))))</f>
        <v>2</v>
      </c>
      <c r="H60" s="48" t="str">
        <f t="shared" si="17"/>
        <v>พอใช้</v>
      </c>
    </row>
    <row r="61" spans="1:8" ht="41.25" customHeight="1">
      <c r="A61" s="43" t="s">
        <v>149</v>
      </c>
      <c r="B61" s="9"/>
      <c r="C61" s="9"/>
      <c r="D61" s="139">
        <v>1</v>
      </c>
      <c r="E61" s="3">
        <v>2.5</v>
      </c>
      <c r="F61" s="3">
        <f>(D61*E61)/5</f>
        <v>0.5</v>
      </c>
      <c r="G61" s="47">
        <f>IF(F61&lt;0.5,1,IF(F61&lt;=1,2,IF(F61&lt;=1.5,3,IF(F61&lt;=2,4,5))))</f>
        <v>2</v>
      </c>
      <c r="H61" s="48" t="str">
        <f t="shared" si="17"/>
        <v>พอใช้</v>
      </c>
    </row>
    <row r="62" spans="1:8" ht="21" customHeight="1">
      <c r="A62" s="17" t="s">
        <v>47</v>
      </c>
      <c r="B62" s="21"/>
      <c r="C62" s="21"/>
      <c r="D62" s="21"/>
      <c r="E62" s="21">
        <f>E63</f>
        <v>5</v>
      </c>
      <c r="F62" s="21">
        <f>F63</f>
        <v>5</v>
      </c>
      <c r="G62" s="35">
        <f>IF(F62&lt;2.49,1,IF(F62&lt;=2.99,2,IF(F62&lt;=3.74,3,IF(F62&lt;=4.49,4,5))))</f>
        <v>5</v>
      </c>
      <c r="H62" s="36" t="str">
        <f t="shared" si="17"/>
        <v>ดีเยี่ยม</v>
      </c>
    </row>
    <row r="63" spans="1:8" ht="34.5" customHeight="1">
      <c r="A63" s="42" t="s">
        <v>150</v>
      </c>
      <c r="B63" s="9"/>
      <c r="C63" s="9"/>
      <c r="D63" s="9"/>
      <c r="E63" s="29">
        <f>E64+E65</f>
        <v>5</v>
      </c>
      <c r="F63" s="29">
        <f>F64+F65</f>
        <v>5</v>
      </c>
      <c r="G63" s="33">
        <f>IF(F63&lt;2.49,1,IF(F63&lt;=2.99,2,IF(F63&lt;=3.74,3,IF(F63&lt;=4.49,4,5))))</f>
        <v>5</v>
      </c>
      <c r="H63" s="34" t="str">
        <f t="shared" si="17"/>
        <v>ดีเยี่ยม</v>
      </c>
    </row>
    <row r="64" spans="1:8" ht="41.25" customHeight="1">
      <c r="A64" s="43" t="s">
        <v>151</v>
      </c>
      <c r="B64" s="9"/>
      <c r="C64" s="9"/>
      <c r="D64" s="139">
        <v>5</v>
      </c>
      <c r="E64" s="3">
        <v>3</v>
      </c>
      <c r="F64" s="3">
        <f>(D64*E64)/5</f>
        <v>3</v>
      </c>
      <c r="G64" s="47">
        <f>IF(F64&lt;0.6,1,IF(F64&lt;=1.2,2,IF(F64&lt;=1.8,3,IF(F64&lt;=2.4,4,5))))</f>
        <v>5</v>
      </c>
      <c r="H64" s="48" t="str">
        <f t="shared" si="17"/>
        <v>ดีเยี่ยม</v>
      </c>
    </row>
    <row r="65" spans="1:8" ht="22.5" customHeight="1">
      <c r="A65" s="38" t="s">
        <v>134</v>
      </c>
      <c r="B65" s="9"/>
      <c r="C65" s="9"/>
      <c r="D65" s="139">
        <v>5</v>
      </c>
      <c r="E65" s="3">
        <v>2</v>
      </c>
      <c r="F65" s="3">
        <f>(D65*E65)/5</f>
        <v>2</v>
      </c>
      <c r="G65" s="47">
        <f>IF(F65&lt;0.4,1,IF(F65&lt;=0.8,2,IF(F65&lt;=1.2,3,IF(F65&lt;=1.6,4,5))))</f>
        <v>5</v>
      </c>
      <c r="H65" s="48" t="str">
        <f t="shared" si="17"/>
        <v>ดีเยี่ยม</v>
      </c>
    </row>
    <row r="66" spans="1:8" ht="21" customHeight="1">
      <c r="A66" s="17" t="s">
        <v>44</v>
      </c>
      <c r="B66" s="21"/>
      <c r="C66" s="21"/>
      <c r="D66" s="21"/>
      <c r="E66" s="21">
        <f>E67</f>
        <v>5</v>
      </c>
      <c r="F66" s="21">
        <f>F67</f>
        <v>5</v>
      </c>
      <c r="G66" s="35">
        <f t="shared" ref="G66" si="18">IF(F66&lt;2.49,1,IF(F66&lt;=2.99,2,IF(F66&lt;=3.74,3,IF(F66&lt;=4.49,4,5))))</f>
        <v>5</v>
      </c>
      <c r="H66" s="36" t="str">
        <f t="shared" si="17"/>
        <v>ดีเยี่ยม</v>
      </c>
    </row>
    <row r="67" spans="1:8" ht="33.75" customHeight="1">
      <c r="A67" s="42" t="s">
        <v>152</v>
      </c>
      <c r="B67" s="9"/>
      <c r="C67" s="9"/>
      <c r="D67" s="9"/>
      <c r="E67" s="29">
        <f>E68+E69</f>
        <v>5</v>
      </c>
      <c r="F67" s="29">
        <f>F68+F69</f>
        <v>5</v>
      </c>
      <c r="G67" s="33">
        <f>IF(F67&lt;2.49,1,IF(F67&lt;=2.99,2,IF(F67&lt;=3.74,3,IF(F67&lt;=4.49,4,5))))</f>
        <v>5</v>
      </c>
      <c r="H67" s="34" t="str">
        <f t="shared" si="17"/>
        <v>ดีเยี่ยม</v>
      </c>
    </row>
    <row r="68" spans="1:8" ht="35.25" customHeight="1">
      <c r="A68" s="43" t="s">
        <v>153</v>
      </c>
      <c r="B68" s="9"/>
      <c r="C68" s="9"/>
      <c r="D68" s="139">
        <v>5</v>
      </c>
      <c r="E68" s="3">
        <v>3</v>
      </c>
      <c r="F68" s="3">
        <f>(D68*E68)/5</f>
        <v>3</v>
      </c>
      <c r="G68" s="47">
        <f>IF(F68&lt;0.6,1,IF(F68&lt;=1.2,2,IF(F68&lt;=1.8,3,IF(F68&lt;=2.4,4,5))))</f>
        <v>5</v>
      </c>
      <c r="H68" s="48" t="str">
        <f t="shared" si="17"/>
        <v>ดีเยี่ยม</v>
      </c>
    </row>
    <row r="69" spans="1:8" ht="16.5">
      <c r="A69" s="38" t="s">
        <v>135</v>
      </c>
      <c r="B69" s="9"/>
      <c r="C69" s="9"/>
      <c r="D69" s="139">
        <v>5</v>
      </c>
      <c r="E69" s="3">
        <v>2</v>
      </c>
      <c r="F69" s="3">
        <f>(D69*E69)/5</f>
        <v>2</v>
      </c>
      <c r="G69" s="47">
        <f>IF(F69&lt;0.4,1,IF(F69&lt;=0.8,2,IF(F69&lt;=1.2,3,IF(F69&lt;=1.6,4,5))))</f>
        <v>5</v>
      </c>
      <c r="H69" s="48" t="str">
        <f t="shared" si="17"/>
        <v>ดีเยี่ยม</v>
      </c>
    </row>
    <row r="70" spans="1:8" ht="15">
      <c r="B70" s="3"/>
      <c r="C70" s="3"/>
      <c r="D70" s="3"/>
      <c r="E70" s="29">
        <f>E3+E25+E58+E62+E66</f>
        <v>100</v>
      </c>
      <c r="F70" s="49">
        <f>F3+F25+F58+F62+F66</f>
        <v>76.28235294117647</v>
      </c>
      <c r="G70" s="5">
        <f>IF(F70&lt;49.99,1,IF(F70&lt;=59.99,2,IF(F70&lt;=74.99,3,IF(F70&lt;=89.99,4,5))))</f>
        <v>4</v>
      </c>
      <c r="H70" s="3" t="str">
        <f t="shared" si="17"/>
        <v>ดีมาก</v>
      </c>
    </row>
  </sheetData>
  <sheetProtection password="CF7A" sheet="1" objects="1" scenarios="1"/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C00CC"/>
  </sheetPr>
  <dimension ref="A1:F96"/>
  <sheetViews>
    <sheetView workbookViewId="0">
      <selection activeCell="B19" sqref="B19"/>
    </sheetView>
  </sheetViews>
  <sheetFormatPr defaultRowHeight="14.25"/>
  <cols>
    <col min="1" max="1" width="44.625" style="51" customWidth="1"/>
    <col min="2" max="2" width="10.375" style="103" customWidth="1"/>
    <col min="3" max="3" width="11.625" style="103" customWidth="1"/>
    <col min="4" max="4" width="9" style="103"/>
    <col min="5" max="16384" width="9" style="51"/>
  </cols>
  <sheetData>
    <row r="1" spans="1:6" ht="31.5">
      <c r="A1" s="174" t="s">
        <v>213</v>
      </c>
      <c r="B1" s="174"/>
      <c r="C1" s="174"/>
      <c r="D1" s="174"/>
    </row>
    <row r="2" spans="1:6" ht="23.25">
      <c r="A2" s="173" t="s">
        <v>1</v>
      </c>
      <c r="B2" s="173" t="s">
        <v>203</v>
      </c>
      <c r="C2" s="173"/>
      <c r="D2" s="173"/>
      <c r="E2" s="55"/>
      <c r="F2" s="55"/>
    </row>
    <row r="3" spans="1:6" ht="23.25">
      <c r="A3" s="173"/>
      <c r="B3" s="102" t="s">
        <v>204</v>
      </c>
      <c r="C3" s="102" t="s">
        <v>205</v>
      </c>
      <c r="D3" s="102" t="s">
        <v>206</v>
      </c>
    </row>
    <row r="4" spans="1:6" ht="23.25">
      <c r="A4" s="87" t="s">
        <v>0</v>
      </c>
      <c r="B4" s="105"/>
      <c r="C4" s="108"/>
      <c r="D4" s="107">
        <f>โปรแกรมคำนวณมาตรฐานปฐมวัย!F3</f>
        <v>12.882352941176469</v>
      </c>
    </row>
    <row r="5" spans="1:6" ht="23.25">
      <c r="A5" s="88" t="s">
        <v>96</v>
      </c>
      <c r="B5" s="102"/>
      <c r="C5" s="106">
        <f>โปรแกรมคำนวณมาตรฐานปฐมวัย!F4</f>
        <v>2.1323529411764706</v>
      </c>
      <c r="D5" s="175"/>
    </row>
    <row r="6" spans="1:6" ht="23.25">
      <c r="A6" s="89" t="s">
        <v>93</v>
      </c>
      <c r="B6" s="102">
        <f>โปรแกรมคำนวณมาตรฐานปฐมวัย!F5</f>
        <v>0.73529411764705888</v>
      </c>
      <c r="C6" s="175"/>
      <c r="D6" s="175"/>
    </row>
    <row r="7" spans="1:6" ht="23.25">
      <c r="A7" s="89" t="s">
        <v>94</v>
      </c>
      <c r="B7" s="102">
        <f>โปรแกรมคำนวณมาตรฐานปฐมวัย!F6</f>
        <v>0.66176470588235292</v>
      </c>
      <c r="C7" s="175"/>
      <c r="D7" s="175"/>
    </row>
    <row r="8" spans="1:6" ht="19.5" customHeight="1">
      <c r="A8" s="90" t="s">
        <v>95</v>
      </c>
      <c r="B8" s="102">
        <f>โปรแกรมคำนวณมาตรฐานปฐมวัย!F7</f>
        <v>0.44117647058823528</v>
      </c>
      <c r="C8" s="175"/>
      <c r="D8" s="175"/>
    </row>
    <row r="9" spans="1:6" ht="23.25">
      <c r="A9" s="91" t="s">
        <v>102</v>
      </c>
      <c r="B9" s="102">
        <f>โปรแกรมคำนวณมาตรฐานปฐมวัย!F8</f>
        <v>0.29411764705882354</v>
      </c>
      <c r="C9" s="175"/>
      <c r="D9" s="175"/>
    </row>
    <row r="10" spans="1:6" ht="18" customHeight="1">
      <c r="A10" s="88" t="s">
        <v>101</v>
      </c>
      <c r="C10" s="103">
        <f>โปรแกรมคำนวณมาตรฐานปฐมวัย!F9</f>
        <v>3.2352941176470589</v>
      </c>
      <c r="D10" s="175"/>
    </row>
    <row r="11" spans="1:6" ht="16.5" customHeight="1">
      <c r="A11" s="92" t="s">
        <v>97</v>
      </c>
      <c r="B11" s="103">
        <f>โปรแกรมคำนวณมาตรฐานปฐมวัย!F10</f>
        <v>0.73529411764705888</v>
      </c>
      <c r="C11" s="172"/>
      <c r="D11" s="175"/>
    </row>
    <row r="12" spans="1:6" ht="16.5" customHeight="1">
      <c r="A12" s="92" t="s">
        <v>98</v>
      </c>
      <c r="B12" s="103">
        <f>โปรแกรมคำนวณมาตรฐานปฐมวัย!F11</f>
        <v>0.73529411764705888</v>
      </c>
      <c r="C12" s="172"/>
      <c r="D12" s="175"/>
    </row>
    <row r="13" spans="1:6" ht="16.5" customHeight="1">
      <c r="A13" s="92" t="s">
        <v>99</v>
      </c>
      <c r="B13" s="103">
        <f>โปรแกรมคำนวณมาตรฐานปฐมวัย!F12</f>
        <v>0.58823529411764708</v>
      </c>
      <c r="C13" s="172"/>
      <c r="D13" s="175"/>
    </row>
    <row r="14" spans="1:6" ht="16.5" customHeight="1">
      <c r="A14" s="92" t="s">
        <v>100</v>
      </c>
      <c r="B14" s="103">
        <f>โปรแกรมคำนวณมาตรฐานปฐมวัย!F13</f>
        <v>1.1764705882352942</v>
      </c>
      <c r="C14" s="172"/>
      <c r="D14" s="175"/>
    </row>
    <row r="15" spans="1:6" ht="21" customHeight="1">
      <c r="A15" s="88" t="s">
        <v>107</v>
      </c>
      <c r="C15" s="103">
        <f>โปรแกรมคำนวณมาตรฐานปฐมวัย!F14</f>
        <v>3.6764705882352944</v>
      </c>
      <c r="D15" s="175"/>
    </row>
    <row r="16" spans="1:6" ht="20.25" customHeight="1">
      <c r="A16" s="93" t="s">
        <v>103</v>
      </c>
      <c r="B16" s="103">
        <f>โปรแกรมคำนวณมาตรฐานปฐมวัย!F15</f>
        <v>1.4705882352941178</v>
      </c>
      <c r="C16" s="172"/>
      <c r="D16" s="175"/>
    </row>
    <row r="17" spans="1:4" ht="21.75" customHeight="1">
      <c r="A17" s="92" t="s">
        <v>104</v>
      </c>
      <c r="B17" s="103">
        <f>โปรแกรมคำนวณมาตรฐานปฐมวัย!F16</f>
        <v>0.73529411764705888</v>
      </c>
      <c r="C17" s="172"/>
      <c r="D17" s="175"/>
    </row>
    <row r="18" spans="1:4" ht="17.25" customHeight="1">
      <c r="A18" s="94" t="s">
        <v>105</v>
      </c>
      <c r="B18" s="103">
        <f>โปรแกรมคำนวณมาตรฐานปฐมวัย!F17</f>
        <v>0.73529411764705888</v>
      </c>
      <c r="C18" s="172"/>
      <c r="D18" s="175"/>
    </row>
    <row r="19" spans="1:4" ht="17.25" customHeight="1">
      <c r="A19" s="94" t="s">
        <v>106</v>
      </c>
      <c r="B19" s="103">
        <f>โปรแกรมคำนวณมาตรฐานปฐมวัย!F18</f>
        <v>0.73529411764705888</v>
      </c>
      <c r="C19" s="172"/>
      <c r="D19" s="175"/>
    </row>
    <row r="20" spans="1:4" ht="21" customHeight="1">
      <c r="A20" s="88" t="s">
        <v>154</v>
      </c>
      <c r="C20" s="103">
        <f>โปรแกรมคำนวณมาตรฐานปฐมวัย!F19</f>
        <v>3.8382352941176467</v>
      </c>
      <c r="D20" s="175"/>
    </row>
    <row r="21" spans="1:4" ht="24" customHeight="1">
      <c r="A21" s="93" t="s">
        <v>108</v>
      </c>
      <c r="B21" s="103">
        <f>โปรแกรมคำนวณมาตรฐานปฐมวัย!F20</f>
        <v>0.77941176470588236</v>
      </c>
      <c r="C21" s="172"/>
      <c r="D21" s="175"/>
    </row>
    <row r="22" spans="1:4" ht="17.25" customHeight="1">
      <c r="A22" s="94" t="s">
        <v>109</v>
      </c>
      <c r="B22" s="103">
        <f>โปรแกรมคำนวณมาตรฐานปฐมวัย!F21</f>
        <v>0.76470588235294112</v>
      </c>
      <c r="C22" s="172"/>
      <c r="D22" s="175"/>
    </row>
    <row r="23" spans="1:4" ht="17.25" customHeight="1">
      <c r="A23" s="94" t="s">
        <v>110</v>
      </c>
      <c r="B23" s="103">
        <f>โปรแกรมคำนวณมาตรฐานปฐมวัย!F22</f>
        <v>0.76470588235294112</v>
      </c>
      <c r="C23" s="172"/>
      <c r="D23" s="175"/>
    </row>
    <row r="24" spans="1:4" ht="17.25" customHeight="1">
      <c r="A24" s="94" t="s">
        <v>111</v>
      </c>
      <c r="B24" s="103">
        <f>โปรแกรมคำนวณมาตรฐานปฐมวัย!F23</f>
        <v>0.79411764705882348</v>
      </c>
      <c r="C24" s="172"/>
      <c r="D24" s="175"/>
    </row>
    <row r="25" spans="1:4" ht="16.5" customHeight="1">
      <c r="A25" s="92" t="s">
        <v>112</v>
      </c>
      <c r="B25" s="103">
        <f>โปรแกรมคำนวณมาตรฐานปฐมวัย!F24</f>
        <v>0.73529411764705888</v>
      </c>
      <c r="C25" s="172"/>
      <c r="D25" s="175"/>
    </row>
    <row r="26" spans="1:4" ht="16.5">
      <c r="A26" s="95" t="s">
        <v>46</v>
      </c>
      <c r="B26" s="104"/>
      <c r="C26" s="104"/>
      <c r="D26" s="104">
        <f>โปรแกรมคำนวณมาตรฐานปฐมวัย!F25</f>
        <v>52.400000000000006</v>
      </c>
    </row>
    <row r="27" spans="1:4" ht="35.25" customHeight="1">
      <c r="A27" s="96" t="s">
        <v>207</v>
      </c>
      <c r="C27" s="103">
        <f>โปรแกรมคำนวณมาตรฐานปฐมวัย!F26</f>
        <v>18</v>
      </c>
      <c r="D27" s="172"/>
    </row>
    <row r="28" spans="1:4" ht="33.75" customHeight="1">
      <c r="A28" s="97" t="s">
        <v>120</v>
      </c>
      <c r="B28" s="103">
        <f>โปรแกรมคำนวณมาตรฐานปฐมวัย!F27</f>
        <v>2</v>
      </c>
      <c r="C28" s="172"/>
      <c r="D28" s="172"/>
    </row>
    <row r="29" spans="1:4" ht="49.5" customHeight="1">
      <c r="A29" s="97" t="s">
        <v>121</v>
      </c>
      <c r="B29" s="103">
        <f>โปรแกรมคำนวณมาตรฐานปฐมวัย!F28</f>
        <v>2</v>
      </c>
      <c r="C29" s="172"/>
      <c r="D29" s="172"/>
    </row>
    <row r="30" spans="1:4" ht="18.75" customHeight="1">
      <c r="A30" s="98" t="s">
        <v>114</v>
      </c>
      <c r="B30" s="103">
        <f>โปรแกรมคำนวณมาตรฐานปฐมวัย!F29</f>
        <v>2</v>
      </c>
      <c r="C30" s="172"/>
      <c r="D30" s="172"/>
    </row>
    <row r="31" spans="1:4" ht="18.75" customHeight="1">
      <c r="A31" s="98" t="s">
        <v>115</v>
      </c>
      <c r="B31" s="103">
        <f>โปรแกรมคำนวณมาตรฐานปฐมวัย!F30</f>
        <v>2</v>
      </c>
      <c r="C31" s="172"/>
      <c r="D31" s="172"/>
    </row>
    <row r="32" spans="1:4" ht="36" customHeight="1">
      <c r="A32" s="97" t="s">
        <v>122</v>
      </c>
      <c r="B32" s="103">
        <f>โปรแกรมคำนวณมาตรฐานปฐมวัย!F31</f>
        <v>2</v>
      </c>
      <c r="C32" s="172"/>
      <c r="D32" s="172"/>
    </row>
    <row r="33" spans="1:4" ht="36.75" customHeight="1">
      <c r="A33" s="97" t="s">
        <v>123</v>
      </c>
      <c r="B33" s="103">
        <f>โปรแกรมคำนวณมาตรฐานปฐมวัย!F32</f>
        <v>2</v>
      </c>
      <c r="C33" s="172"/>
      <c r="D33" s="172"/>
    </row>
    <row r="34" spans="1:4" ht="18.75" customHeight="1">
      <c r="A34" s="98" t="s">
        <v>116</v>
      </c>
      <c r="B34" s="103">
        <f>โปรแกรมคำนวณมาตรฐานปฐมวัย!F33</f>
        <v>0</v>
      </c>
      <c r="C34" s="172"/>
      <c r="D34" s="172"/>
    </row>
    <row r="35" spans="1:4" ht="18.75" customHeight="1">
      <c r="A35" s="98" t="s">
        <v>117</v>
      </c>
      <c r="B35" s="103">
        <f>โปรแกรมคำนวณมาตรฐานปฐมวัย!F34</f>
        <v>2</v>
      </c>
      <c r="C35" s="172"/>
      <c r="D35" s="172"/>
    </row>
    <row r="36" spans="1:4" ht="18.75" customHeight="1">
      <c r="A36" s="98" t="s">
        <v>118</v>
      </c>
      <c r="B36" s="103">
        <f>โปรแกรมคำนวณมาตรฐานปฐมวัย!F35</f>
        <v>2</v>
      </c>
      <c r="C36" s="172"/>
      <c r="D36" s="172"/>
    </row>
    <row r="37" spans="1:4" ht="18.75" customHeight="1">
      <c r="A37" s="98" t="s">
        <v>119</v>
      </c>
      <c r="B37" s="103">
        <f>โปรแกรมคำนวณมาตรฐานปฐมวัย!F36</f>
        <v>2</v>
      </c>
      <c r="C37" s="172"/>
      <c r="D37" s="172"/>
    </row>
    <row r="38" spans="1:4" ht="35.25" customHeight="1">
      <c r="A38" s="96" t="s">
        <v>210</v>
      </c>
      <c r="C38" s="103">
        <f>โปรแกรมคำนวณมาตรฐานปฐมวัย!F37</f>
        <v>17.600000000000001</v>
      </c>
      <c r="D38" s="172"/>
    </row>
    <row r="39" spans="1:4" ht="22.5" customHeight="1">
      <c r="A39" s="98" t="s">
        <v>124</v>
      </c>
      <c r="B39" s="103">
        <f>โปรแกรมคำนวณมาตรฐานปฐมวัย!F38</f>
        <v>2.4</v>
      </c>
      <c r="C39" s="172"/>
      <c r="D39" s="172"/>
    </row>
    <row r="40" spans="1:4" ht="21" customHeight="1">
      <c r="A40" s="98" t="s">
        <v>125</v>
      </c>
      <c r="B40" s="103">
        <f>โปรแกรมคำนวณมาตรฐานปฐมวัย!F39</f>
        <v>2.4</v>
      </c>
      <c r="C40" s="172"/>
      <c r="D40" s="172"/>
    </row>
    <row r="41" spans="1:4" ht="39" customHeight="1">
      <c r="A41" s="97" t="s">
        <v>140</v>
      </c>
      <c r="B41" s="103">
        <f>โปรแกรมคำนวณมาตรฐานปฐมวัย!F40</f>
        <v>2.4</v>
      </c>
      <c r="C41" s="172"/>
      <c r="D41" s="172"/>
    </row>
    <row r="42" spans="1:4" ht="36.75" customHeight="1">
      <c r="A42" s="97" t="s">
        <v>141</v>
      </c>
      <c r="B42" s="103">
        <f>โปรแกรมคำนวณมาตรฐานปฐมวัย!F41</f>
        <v>2.4</v>
      </c>
      <c r="C42" s="172"/>
      <c r="D42" s="172"/>
    </row>
    <row r="43" spans="1:4" ht="22.5" customHeight="1">
      <c r="A43" s="98" t="s">
        <v>126</v>
      </c>
      <c r="B43" s="103">
        <f>โปรแกรมคำนวณมาตรฐานปฐมวัย!F42</f>
        <v>3</v>
      </c>
      <c r="C43" s="172"/>
      <c r="D43" s="172"/>
    </row>
    <row r="44" spans="1:4" ht="40.5" customHeight="1">
      <c r="A44" s="97" t="s">
        <v>138</v>
      </c>
      <c r="B44" s="103">
        <f>โปรแกรมคำนวณมาตรฐานปฐมวัย!F43</f>
        <v>3</v>
      </c>
      <c r="C44" s="172"/>
      <c r="D44" s="172"/>
    </row>
    <row r="45" spans="1:4" ht="21" customHeight="1">
      <c r="A45" s="98" t="s">
        <v>127</v>
      </c>
      <c r="B45" s="103">
        <f>โปรแกรมคำนวณมาตรฐานปฐมวัย!F44</f>
        <v>2</v>
      </c>
      <c r="C45" s="172"/>
      <c r="D45" s="172"/>
    </row>
    <row r="46" spans="1:4" ht="21" customHeight="1">
      <c r="A46" s="99" t="s">
        <v>208</v>
      </c>
      <c r="C46" s="103">
        <f>โปรแกรมคำนวณมาตรฐานปฐมวัย!F45</f>
        <v>12.8</v>
      </c>
      <c r="D46" s="172"/>
    </row>
    <row r="47" spans="1:4" ht="33.75" customHeight="1">
      <c r="A47" s="97" t="s">
        <v>142</v>
      </c>
      <c r="B47" s="103">
        <f>โปรแกรมคำนวณมาตรฐานปฐมวัย!F46</f>
        <v>3.2</v>
      </c>
      <c r="C47" s="172"/>
      <c r="D47" s="172"/>
    </row>
    <row r="48" spans="1:4" ht="35.25" customHeight="1">
      <c r="A48" s="97" t="s">
        <v>143</v>
      </c>
      <c r="B48" s="103">
        <f>โปรแกรมคำนวณมาตรฐานปฐมวัย!F47</f>
        <v>2.4</v>
      </c>
      <c r="C48" s="172"/>
      <c r="D48" s="172"/>
    </row>
    <row r="49" spans="1:4" ht="33">
      <c r="A49" s="97" t="s">
        <v>144</v>
      </c>
      <c r="B49" s="103">
        <f>โปรแกรมคำนวณมาตรฐานปฐมวัย!F48</f>
        <v>2.4</v>
      </c>
      <c r="C49" s="172"/>
      <c r="D49" s="172"/>
    </row>
    <row r="50" spans="1:4" ht="16.5">
      <c r="A50" s="98" t="s">
        <v>128</v>
      </c>
      <c r="B50" s="103">
        <f>โปรแกรมคำนวณมาตรฐานปฐมวัย!F49</f>
        <v>2.4</v>
      </c>
      <c r="C50" s="172"/>
      <c r="D50" s="172"/>
    </row>
    <row r="51" spans="1:4" ht="16.5">
      <c r="A51" s="98" t="s">
        <v>129</v>
      </c>
      <c r="B51" s="103">
        <f>โปรแกรมคำนวณมาตรฐานปฐมวัย!F50</f>
        <v>2.4</v>
      </c>
      <c r="C51" s="172"/>
      <c r="D51" s="172"/>
    </row>
    <row r="52" spans="1:4" ht="36.75" customHeight="1">
      <c r="A52" s="96" t="s">
        <v>209</v>
      </c>
      <c r="C52" s="103">
        <f>โปรแกรมคำนวณมาตรฐานปฐมวัย!F51</f>
        <v>4</v>
      </c>
      <c r="D52" s="172"/>
    </row>
    <row r="53" spans="1:4" ht="16.5">
      <c r="A53" s="98" t="s">
        <v>130</v>
      </c>
      <c r="B53" s="103">
        <f>โปรแกรมคำนวณมาตรฐานปฐมวัย!F52</f>
        <v>0.8</v>
      </c>
      <c r="C53" s="172"/>
      <c r="D53" s="172"/>
    </row>
    <row r="54" spans="1:4" ht="33" customHeight="1">
      <c r="A54" s="97" t="s">
        <v>145</v>
      </c>
      <c r="B54" s="103">
        <f>โปรแกรมคำนวณมาตรฐานปฐมวัย!F53</f>
        <v>0.8</v>
      </c>
      <c r="C54" s="172"/>
      <c r="D54" s="172"/>
    </row>
    <row r="55" spans="1:4" ht="21.75" customHeight="1">
      <c r="A55" s="98" t="s">
        <v>131</v>
      </c>
      <c r="B55" s="103">
        <f>โปรแกรมคำนวณมาตรฐานปฐมวัย!F54</f>
        <v>0.8</v>
      </c>
      <c r="C55" s="172"/>
      <c r="D55" s="172"/>
    </row>
    <row r="56" spans="1:4" ht="40.5" customHeight="1">
      <c r="A56" s="97" t="s">
        <v>146</v>
      </c>
      <c r="B56" s="103">
        <f>โปรแกรมคำนวณมาตรฐานปฐมวัย!F55</f>
        <v>0.4</v>
      </c>
      <c r="C56" s="172"/>
      <c r="D56" s="172"/>
    </row>
    <row r="57" spans="1:4" ht="40.5" customHeight="1">
      <c r="A57" s="97" t="s">
        <v>147</v>
      </c>
      <c r="B57" s="103">
        <f>โปรแกรมคำนวณมาตรฐานปฐมวัย!F56</f>
        <v>0.4</v>
      </c>
      <c r="C57" s="172"/>
      <c r="D57" s="172"/>
    </row>
    <row r="58" spans="1:4" ht="19.5" customHeight="1">
      <c r="A58" s="98" t="s">
        <v>132</v>
      </c>
      <c r="B58" s="103">
        <f>โปรแกรมคำนวณมาตรฐานปฐมวัย!F57</f>
        <v>0.8</v>
      </c>
      <c r="C58" s="172"/>
      <c r="D58" s="172"/>
    </row>
    <row r="59" spans="1:4" ht="21.75" customHeight="1">
      <c r="A59" s="95" t="s">
        <v>45</v>
      </c>
      <c r="B59" s="104"/>
      <c r="C59" s="104"/>
      <c r="D59" s="104">
        <f>โปรแกรมคำนวณมาตรฐานปฐมวัย!F58</f>
        <v>1</v>
      </c>
    </row>
    <row r="60" spans="1:4" ht="41.25" customHeight="1">
      <c r="A60" s="100" t="s">
        <v>148</v>
      </c>
      <c r="C60" s="103">
        <f>โปรแกรมคำนวณมาตรฐานปฐมวัย!F59</f>
        <v>1</v>
      </c>
      <c r="D60" s="172"/>
    </row>
    <row r="61" spans="1:4" ht="27" customHeight="1">
      <c r="A61" s="92" t="s">
        <v>133</v>
      </c>
      <c r="B61" s="103">
        <f>โปรแกรมคำนวณมาตรฐานปฐมวัย!F60</f>
        <v>0.5</v>
      </c>
      <c r="C61" s="172"/>
      <c r="D61" s="172"/>
    </row>
    <row r="62" spans="1:4" ht="41.25" customHeight="1">
      <c r="A62" s="101" t="s">
        <v>149</v>
      </c>
      <c r="B62" s="103">
        <f>โปรแกรมคำนวณมาตรฐานปฐมวัย!F61</f>
        <v>0.5</v>
      </c>
      <c r="C62" s="172"/>
      <c r="D62" s="172"/>
    </row>
    <row r="63" spans="1:4" ht="21" customHeight="1">
      <c r="A63" s="95" t="s">
        <v>211</v>
      </c>
      <c r="B63" s="104"/>
      <c r="C63" s="104"/>
      <c r="D63" s="104">
        <f>โปรแกรมคำนวณมาตรฐานปฐมวัย!F62</f>
        <v>5</v>
      </c>
    </row>
    <row r="64" spans="1:4" ht="34.5" customHeight="1">
      <c r="A64" s="100" t="s">
        <v>150</v>
      </c>
      <c r="C64" s="103">
        <f>โปรแกรมคำนวณมาตรฐานปฐมวัย!F63</f>
        <v>5</v>
      </c>
      <c r="D64" s="172"/>
    </row>
    <row r="65" spans="1:4" ht="41.25" customHeight="1">
      <c r="A65" s="101" t="s">
        <v>151</v>
      </c>
      <c r="B65" s="103">
        <f>โปรแกรมคำนวณมาตรฐานปฐมวัย!F64</f>
        <v>3</v>
      </c>
      <c r="C65" s="172"/>
      <c r="D65" s="172"/>
    </row>
    <row r="66" spans="1:4" ht="22.5" customHeight="1">
      <c r="A66" s="92" t="s">
        <v>134</v>
      </c>
      <c r="B66" s="103">
        <f>โปรแกรมคำนวณมาตรฐานปฐมวัย!F65</f>
        <v>2</v>
      </c>
      <c r="C66" s="172"/>
      <c r="D66" s="172"/>
    </row>
    <row r="67" spans="1:4" ht="21" customHeight="1">
      <c r="A67" s="95" t="s">
        <v>44</v>
      </c>
      <c r="B67" s="104"/>
      <c r="C67" s="104"/>
      <c r="D67" s="104">
        <f>โปรแกรมคำนวณมาตรฐานปฐมวัย!F66</f>
        <v>5</v>
      </c>
    </row>
    <row r="68" spans="1:4" ht="33.75" customHeight="1">
      <c r="A68" s="100" t="s">
        <v>152</v>
      </c>
      <c r="C68" s="103">
        <f>โปรแกรมคำนวณมาตรฐานปฐมวัย!F67</f>
        <v>5</v>
      </c>
      <c r="D68" s="172"/>
    </row>
    <row r="69" spans="1:4" ht="35.25" customHeight="1">
      <c r="A69" s="101" t="s">
        <v>153</v>
      </c>
      <c r="B69" s="103">
        <f>โปรแกรมคำนวณมาตรฐานปฐมวัย!F68</f>
        <v>3</v>
      </c>
      <c r="C69" s="172"/>
      <c r="D69" s="172"/>
    </row>
    <row r="70" spans="1:4" ht="16.5">
      <c r="A70" s="92" t="s">
        <v>135</v>
      </c>
      <c r="B70" s="103">
        <f>โปรแกรมคำนวณมาตรฐานปฐมวัย!F69</f>
        <v>2</v>
      </c>
      <c r="C70" s="172"/>
      <c r="D70" s="172"/>
    </row>
    <row r="78" spans="1:4" ht="29.25">
      <c r="A78" s="176" t="s">
        <v>212</v>
      </c>
      <c r="B78" s="176"/>
      <c r="C78" s="176"/>
      <c r="D78" s="176"/>
    </row>
    <row r="79" spans="1:4" ht="23.25">
      <c r="A79" s="102" t="s">
        <v>214</v>
      </c>
      <c r="B79" s="102" t="s">
        <v>203</v>
      </c>
      <c r="C79" s="102" t="s">
        <v>155</v>
      </c>
      <c r="D79" s="102" t="s">
        <v>215</v>
      </c>
    </row>
    <row r="80" spans="1:4" ht="23.25">
      <c r="A80" s="87" t="s">
        <v>0</v>
      </c>
      <c r="B80" s="105"/>
      <c r="C80" s="108"/>
      <c r="D80" s="107"/>
    </row>
    <row r="81" spans="1:4" ht="23.25">
      <c r="A81" s="109" t="s">
        <v>216</v>
      </c>
      <c r="B81" s="102">
        <f>C5</f>
        <v>2.1323529411764706</v>
      </c>
      <c r="C81" s="106">
        <f>โปรแกรมคำนวณมาตรฐานปฐมวัย!G4</f>
        <v>1</v>
      </c>
      <c r="D81" s="102" t="str">
        <f>โปรแกรมคำนวณมาตรฐานปฐมวัย!H4</f>
        <v>ปรับปรุง</v>
      </c>
    </row>
    <row r="82" spans="1:4" ht="16.5" customHeight="1">
      <c r="A82" s="109" t="s">
        <v>217</v>
      </c>
      <c r="B82" s="103">
        <f>C10</f>
        <v>3.2352941176470589</v>
      </c>
      <c r="C82" s="103">
        <f>โปรแกรมคำนวณมาตรฐานปฐมวัย!G9</f>
        <v>3</v>
      </c>
      <c r="D82" s="102" t="str">
        <f>โปรแกรมคำนวณมาตรฐานปฐมวัย!H9</f>
        <v>ดี</v>
      </c>
    </row>
    <row r="83" spans="1:4" ht="16.5" customHeight="1">
      <c r="A83" s="109" t="s">
        <v>218</v>
      </c>
      <c r="B83" s="103">
        <f>C15</f>
        <v>3.6764705882352944</v>
      </c>
      <c r="C83" s="103">
        <f>โปรแกรมคำนวณมาตรฐานปฐมวัย!G14</f>
        <v>3</v>
      </c>
      <c r="D83" s="102" t="str">
        <f>โปรแกรมคำนวณมาตรฐานปฐมวัย!H14</f>
        <v>ดี</v>
      </c>
    </row>
    <row r="84" spans="1:4" ht="16.5" customHeight="1">
      <c r="A84" s="109" t="s">
        <v>219</v>
      </c>
      <c r="B84" s="103">
        <f>C20</f>
        <v>3.8382352941176467</v>
      </c>
      <c r="C84" s="103">
        <f>โปรแกรมคำนวณมาตรฐานปฐมวัย!G19</f>
        <v>4</v>
      </c>
      <c r="D84" s="102" t="str">
        <f>โปรแกรมคำนวณมาตรฐานปฐมวัย!H19</f>
        <v>ดีมาก</v>
      </c>
    </row>
    <row r="85" spans="1:4" ht="16.5">
      <c r="A85" s="95" t="s">
        <v>46</v>
      </c>
      <c r="B85" s="104"/>
      <c r="C85" s="104"/>
      <c r="D85" s="104"/>
    </row>
    <row r="86" spans="1:4" ht="33">
      <c r="A86" s="110" t="s">
        <v>207</v>
      </c>
      <c r="B86" s="103">
        <f>C27</f>
        <v>18</v>
      </c>
      <c r="C86" s="103">
        <f>โปรแกรมคำนวณมาตรฐานปฐมวัย!G26</f>
        <v>5</v>
      </c>
      <c r="D86" s="103" t="str">
        <f>โปรแกรมคำนวณมาตรฐานปฐมวัย!H26</f>
        <v>ดีเยี่ยม</v>
      </c>
    </row>
    <row r="87" spans="1:4" ht="33">
      <c r="A87" s="110" t="s">
        <v>221</v>
      </c>
      <c r="B87" s="103">
        <f>C38</f>
        <v>17.600000000000001</v>
      </c>
      <c r="C87" s="103">
        <f>โปรแกรมคำนวณมาตรฐานปฐมวัย!G37</f>
        <v>4</v>
      </c>
      <c r="D87" s="103" t="str">
        <f>โปรแกรมคำนวณมาตรฐานปฐมวัย!H37</f>
        <v>ดีมาก</v>
      </c>
    </row>
    <row r="88" spans="1:4" ht="16.5">
      <c r="A88" s="109" t="s">
        <v>208</v>
      </c>
      <c r="B88" s="103">
        <f>C46</f>
        <v>12.8</v>
      </c>
      <c r="C88" s="103">
        <f>โปรแกรมคำนวณมาตรฐานปฐมวัย!G45</f>
        <v>3</v>
      </c>
      <c r="D88" s="103" t="str">
        <f>โปรแกรมคำนวณมาตรฐานปฐมวัย!H45</f>
        <v>ดี</v>
      </c>
    </row>
    <row r="89" spans="1:4" ht="33">
      <c r="A89" s="110" t="s">
        <v>220</v>
      </c>
      <c r="B89" s="103">
        <f>C52</f>
        <v>4</v>
      </c>
      <c r="C89" s="103">
        <f>โปรแกรมคำนวณมาตรฐานปฐมวัย!G51</f>
        <v>4</v>
      </c>
      <c r="D89" s="103" t="str">
        <f>โปรแกรมคำนวณมาตรฐานปฐมวัย!H51</f>
        <v>ดีมาก</v>
      </c>
    </row>
    <row r="90" spans="1:4" ht="16.5">
      <c r="A90" s="95" t="s">
        <v>45</v>
      </c>
      <c r="B90" s="104"/>
      <c r="C90" s="104"/>
      <c r="D90" s="104"/>
    </row>
    <row r="91" spans="1:4" ht="33">
      <c r="A91" s="110" t="s">
        <v>222</v>
      </c>
      <c r="B91" s="103">
        <f>C60</f>
        <v>1</v>
      </c>
      <c r="C91" s="103">
        <f>โปรแกรมคำนวณมาตรฐานปฐมวัย!G59</f>
        <v>1</v>
      </c>
      <c r="D91" s="103" t="str">
        <f>โปรแกรมคำนวณมาตรฐานปฐมวัย!H59</f>
        <v>ปรับปรุง</v>
      </c>
    </row>
    <row r="92" spans="1:4" ht="17.25">
      <c r="A92" s="95" t="s">
        <v>211</v>
      </c>
      <c r="B92" s="104"/>
      <c r="C92" s="104"/>
      <c r="D92" s="104"/>
    </row>
    <row r="93" spans="1:4" ht="33">
      <c r="A93" s="110" t="s">
        <v>223</v>
      </c>
      <c r="B93" s="103">
        <f>C64</f>
        <v>5</v>
      </c>
      <c r="C93" s="103">
        <f>โปรแกรมคำนวณมาตรฐานปฐมวัย!G63</f>
        <v>5</v>
      </c>
      <c r="D93" s="103" t="str">
        <f>โปรแกรมคำนวณมาตรฐานปฐมวัย!H63</f>
        <v>ดีเยี่ยม</v>
      </c>
    </row>
    <row r="94" spans="1:4" ht="16.5">
      <c r="A94" s="95" t="s">
        <v>44</v>
      </c>
      <c r="B94" s="104"/>
      <c r="C94" s="104"/>
      <c r="D94" s="104"/>
    </row>
    <row r="95" spans="1:4" ht="33">
      <c r="A95" s="110" t="s">
        <v>224</v>
      </c>
      <c r="B95" s="103">
        <f>C68</f>
        <v>5</v>
      </c>
      <c r="C95" s="103">
        <f>โปรแกรมคำนวณมาตรฐานปฐมวัย!G67</f>
        <v>5</v>
      </c>
      <c r="D95" s="103" t="str">
        <f>โปรแกรมคำนวณมาตรฐานปฐมวัย!H67</f>
        <v>ดีเยี่ยม</v>
      </c>
    </row>
    <row r="96" spans="1:4">
      <c r="A96" s="112" t="s">
        <v>225</v>
      </c>
      <c r="B96" s="111">
        <f>โปรแกรมคำนวณมาตรฐานปฐมวัย!F70</f>
        <v>76.28235294117647</v>
      </c>
      <c r="C96" s="111">
        <f>โปรแกรมคำนวณมาตรฐานปฐมวัย!G70</f>
        <v>4</v>
      </c>
      <c r="D96" s="111" t="str">
        <f>โปรแกรมคำนวณมาตรฐานปฐมวัย!H70</f>
        <v>ดีมาก</v>
      </c>
    </row>
  </sheetData>
  <sheetProtection password="CF7A" sheet="1" objects="1" scenarios="1"/>
  <mergeCells count="20">
    <mergeCell ref="A78:D78"/>
    <mergeCell ref="C61:C62"/>
    <mergeCell ref="C65:C66"/>
    <mergeCell ref="C69:C70"/>
    <mergeCell ref="D68:D70"/>
    <mergeCell ref="D64:D66"/>
    <mergeCell ref="D60:D62"/>
    <mergeCell ref="D27:D58"/>
    <mergeCell ref="A2:A3"/>
    <mergeCell ref="B2:D2"/>
    <mergeCell ref="A1:D1"/>
    <mergeCell ref="C11:C14"/>
    <mergeCell ref="D5:D25"/>
    <mergeCell ref="C6:C9"/>
    <mergeCell ref="C16:C19"/>
    <mergeCell ref="C21:C25"/>
    <mergeCell ref="C39:C45"/>
    <mergeCell ref="C47:C51"/>
    <mergeCell ref="C53:C58"/>
    <mergeCell ref="C28:C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D79"/>
  <sheetViews>
    <sheetView zoomScale="80" zoomScaleNormal="80" workbookViewId="0">
      <selection activeCell="D14" sqref="D14"/>
    </sheetView>
  </sheetViews>
  <sheetFormatPr defaultRowHeight="14.25"/>
  <cols>
    <col min="1" max="1" width="88.125" style="51" customWidth="1"/>
    <col min="2" max="2" width="14.375" style="51" customWidth="1"/>
    <col min="3" max="3" width="16.375" style="59" customWidth="1"/>
    <col min="4" max="4" width="16.375" style="51" customWidth="1"/>
    <col min="5" max="7" width="3.75" style="51" customWidth="1"/>
    <col min="8" max="16384" width="9" style="51"/>
  </cols>
  <sheetData>
    <row r="1" spans="1:4" ht="19.5">
      <c r="A1" s="177" t="s">
        <v>228</v>
      </c>
      <c r="B1" s="177"/>
      <c r="C1" s="177"/>
      <c r="D1" s="50"/>
    </row>
    <row r="2" spans="1:4" ht="24">
      <c r="A2" s="86" t="s">
        <v>156</v>
      </c>
      <c r="B2" s="84" t="s">
        <v>155</v>
      </c>
      <c r="C2" s="61" t="s">
        <v>6</v>
      </c>
      <c r="D2" s="79"/>
    </row>
    <row r="3" spans="1:4" ht="24">
      <c r="A3" s="163" t="s">
        <v>157</v>
      </c>
      <c r="B3" s="164"/>
      <c r="C3" s="164"/>
      <c r="D3" s="78"/>
    </row>
    <row r="4" spans="1:4" ht="21" customHeight="1">
      <c r="A4" s="63" t="s">
        <v>158</v>
      </c>
      <c r="B4" s="60">
        <f>IF(C4&lt;=1,1,IF(C4&lt;=2,2,IF(C4&lt;=3,3,IF(C4&lt;=4,4,5))))</f>
        <v>1</v>
      </c>
      <c r="C4" s="134">
        <v>1</v>
      </c>
      <c r="D4" s="79"/>
    </row>
    <row r="5" spans="1:4" ht="28.5" customHeight="1">
      <c r="A5" s="63" t="s">
        <v>159</v>
      </c>
      <c r="B5" s="60">
        <f t="shared" ref="B5:B7" si="0">IF(C5&lt;=1,1,IF(C5&lt;=2,2,IF(C5&lt;=3,3,IF(C5&lt;=4,4,5))))</f>
        <v>1</v>
      </c>
      <c r="C5" s="134">
        <v>1</v>
      </c>
      <c r="D5" s="79"/>
    </row>
    <row r="6" spans="1:4" ht="24">
      <c r="A6" s="63" t="s">
        <v>160</v>
      </c>
      <c r="B6" s="60">
        <f t="shared" si="0"/>
        <v>1</v>
      </c>
      <c r="C6" s="134">
        <v>1</v>
      </c>
      <c r="D6" s="79"/>
    </row>
    <row r="7" spans="1:4" ht="50.25" customHeight="1">
      <c r="A7" s="63" t="s">
        <v>161</v>
      </c>
      <c r="B7" s="140">
        <f t="shared" si="0"/>
        <v>1</v>
      </c>
      <c r="C7" s="151">
        <v>1</v>
      </c>
      <c r="D7" s="79"/>
    </row>
    <row r="8" spans="1:4" ht="24">
      <c r="A8" s="64" t="s">
        <v>162</v>
      </c>
      <c r="B8" s="140">
        <f>IF(C8&lt;2.49,1,IF(C8&lt;=2.99,2,IF(C8&lt;=3.74,3,IF(C8&lt;=4.49,4,5))))</f>
        <v>1</v>
      </c>
      <c r="C8" s="141">
        <f>(C4+C5+C6+C7)/4</f>
        <v>1</v>
      </c>
      <c r="D8" s="79"/>
    </row>
    <row r="9" spans="1:4" ht="24">
      <c r="A9" s="64" t="s">
        <v>163</v>
      </c>
      <c r="B9" s="166" t="str">
        <f>IF(B8&gt;=5,"ดีเยี่ยม",IF(B8&gt;=4,"ดีมาก",IF(B8&gt;=3,"ดี",IF(B8&gt;=2,"พอใช้","ปรับปรุง"))))</f>
        <v>ปรับปรุง</v>
      </c>
      <c r="C9" s="160"/>
      <c r="D9" s="79"/>
    </row>
    <row r="10" spans="1:4" ht="24">
      <c r="A10" s="80"/>
      <c r="B10" s="80"/>
      <c r="C10" s="81"/>
      <c r="D10" s="79"/>
    </row>
    <row r="11" spans="1:4" ht="24.75" thickBot="1">
      <c r="A11" s="155" t="s">
        <v>164</v>
      </c>
      <c r="B11" s="155"/>
      <c r="C11" s="155"/>
      <c r="D11" s="79"/>
    </row>
    <row r="12" spans="1:4" ht="27.75" customHeight="1" thickBot="1">
      <c r="A12" s="63" t="s">
        <v>165</v>
      </c>
      <c r="B12" s="140">
        <f>IF(C12&lt;=1,1,IF(C12&lt;=2,2,IF(C12&lt;=3,3,IF(C12&lt;=4,4,5))))</f>
        <v>2</v>
      </c>
      <c r="C12" s="142">
        <v>2</v>
      </c>
      <c r="D12" s="79"/>
    </row>
    <row r="13" spans="1:4" ht="48.75" customHeight="1" thickBot="1">
      <c r="A13" s="65" t="s">
        <v>167</v>
      </c>
      <c r="B13" s="140">
        <f t="shared" ref="B13:B22" si="1">IF(C13&lt;=1,1,IF(C13&lt;=2,2,IF(C13&lt;=3,3,IF(C13&lt;=4,4,5))))</f>
        <v>2</v>
      </c>
      <c r="C13" s="143">
        <v>2</v>
      </c>
      <c r="D13" s="79"/>
    </row>
    <row r="14" spans="1:4" ht="96.75" customHeight="1" thickBot="1">
      <c r="A14" s="65" t="s">
        <v>201</v>
      </c>
      <c r="B14" s="140">
        <f t="shared" si="1"/>
        <v>2</v>
      </c>
      <c r="C14" s="143">
        <v>2</v>
      </c>
      <c r="D14" s="79"/>
    </row>
    <row r="15" spans="1:4" ht="27.75" customHeight="1" thickBot="1">
      <c r="A15" s="65" t="s">
        <v>168</v>
      </c>
      <c r="B15" s="140">
        <f t="shared" si="1"/>
        <v>2</v>
      </c>
      <c r="C15" s="143">
        <v>2</v>
      </c>
      <c r="D15" s="79"/>
    </row>
    <row r="16" spans="1:4" ht="48.75" thickBot="1">
      <c r="A16" s="66" t="s">
        <v>166</v>
      </c>
      <c r="B16" s="140">
        <f t="shared" si="1"/>
        <v>1</v>
      </c>
      <c r="C16" s="143">
        <v>1</v>
      </c>
      <c r="D16" s="79"/>
    </row>
    <row r="17" spans="1:4" ht="28.5" customHeight="1" thickBot="1">
      <c r="A17" s="66" t="s">
        <v>169</v>
      </c>
      <c r="B17" s="140">
        <f t="shared" si="1"/>
        <v>1</v>
      </c>
      <c r="C17" s="143">
        <v>1</v>
      </c>
      <c r="D17" s="79"/>
    </row>
    <row r="18" spans="1:4" ht="24.75" thickBot="1">
      <c r="A18" s="65" t="s">
        <v>170</v>
      </c>
      <c r="B18" s="140">
        <f t="shared" si="1"/>
        <v>2</v>
      </c>
      <c r="C18" s="143">
        <v>2</v>
      </c>
      <c r="D18" s="79"/>
    </row>
    <row r="19" spans="1:4" ht="49.5" customHeight="1" thickBot="1">
      <c r="A19" s="66" t="s">
        <v>171</v>
      </c>
      <c r="B19" s="140">
        <f t="shared" si="1"/>
        <v>1</v>
      </c>
      <c r="C19" s="143">
        <v>1</v>
      </c>
      <c r="D19" s="79"/>
    </row>
    <row r="20" spans="1:4" ht="30" customHeight="1" thickBot="1">
      <c r="A20" s="66" t="s">
        <v>172</v>
      </c>
      <c r="B20" s="140">
        <f t="shared" si="1"/>
        <v>1</v>
      </c>
      <c r="C20" s="143">
        <v>1</v>
      </c>
      <c r="D20" s="79"/>
    </row>
    <row r="21" spans="1:4" ht="24.75" thickBot="1">
      <c r="A21" s="67" t="s">
        <v>173</v>
      </c>
      <c r="B21" s="140">
        <f t="shared" si="1"/>
        <v>1</v>
      </c>
      <c r="C21" s="143">
        <v>1</v>
      </c>
      <c r="D21" s="79"/>
    </row>
    <row r="22" spans="1:4" ht="45" customHeight="1" thickBot="1">
      <c r="A22" s="66" t="s">
        <v>174</v>
      </c>
      <c r="B22" s="140">
        <f t="shared" si="1"/>
        <v>1</v>
      </c>
      <c r="C22" s="143">
        <v>1</v>
      </c>
      <c r="D22" s="79"/>
    </row>
    <row r="23" spans="1:4" ht="24.75" thickBot="1">
      <c r="A23" s="68" t="s">
        <v>162</v>
      </c>
      <c r="B23" s="140">
        <f>IF(C23&lt;2.49,1,IF(C23&lt;=2.99,2,IF(C23&lt;=3.74,3,IF(C23&lt;=4.49,4,5))))</f>
        <v>1</v>
      </c>
      <c r="C23" s="144">
        <f>(C12+C13++C14+C15+C16+C17+C18+C19+C20+C21+C22)/11</f>
        <v>1.4545454545454546</v>
      </c>
      <c r="D23" s="79"/>
    </row>
    <row r="24" spans="1:4" ht="24.75" thickBot="1">
      <c r="A24" s="69" t="s">
        <v>163</v>
      </c>
      <c r="B24" s="167" t="str">
        <f>IF(B23&gt;=5,"ดีเยี่ยม",IF(B23&gt;=4,"ดีมาก",IF(B23&gt;=3,"ดี",IF(B23&gt;=2,"พอใช้","ปรับปรุง"))))</f>
        <v>ปรับปรุง</v>
      </c>
      <c r="C24" s="168"/>
      <c r="D24" s="79"/>
    </row>
    <row r="25" spans="1:4" ht="24">
      <c r="A25" s="80"/>
      <c r="B25" s="80"/>
      <c r="C25" s="81"/>
      <c r="D25" s="79"/>
    </row>
    <row r="26" spans="1:4" ht="24">
      <c r="A26" s="155" t="s">
        <v>175</v>
      </c>
      <c r="B26" s="155"/>
      <c r="C26" s="155"/>
      <c r="D26" s="79"/>
    </row>
    <row r="27" spans="1:4" ht="24.75" thickBot="1">
      <c r="A27" s="66" t="s">
        <v>176</v>
      </c>
      <c r="B27" s="83">
        <f>IF(C27&lt;=1,1,IF(C27&lt;=2,2,IF(C27&lt;=3,3,IF(C27&lt;=4,4,5))))</f>
        <v>1</v>
      </c>
      <c r="C27" s="136">
        <v>1</v>
      </c>
      <c r="D27" s="79"/>
    </row>
    <row r="28" spans="1:4" ht="48" customHeight="1" thickBot="1">
      <c r="A28" s="66" t="s">
        <v>177</v>
      </c>
      <c r="B28" s="83">
        <f t="shared" ref="B28:B29" si="2">IF(C28&lt;=1,1,IF(C28&lt;=2,2,IF(C28&lt;=3,3,IF(C28&lt;=4,4,5))))</f>
        <v>1</v>
      </c>
      <c r="C28" s="137">
        <v>1</v>
      </c>
      <c r="D28" s="79"/>
    </row>
    <row r="29" spans="1:4" ht="32.25" customHeight="1" thickBot="1">
      <c r="A29" s="66" t="s">
        <v>178</v>
      </c>
      <c r="B29" s="150">
        <f t="shared" si="2"/>
        <v>1</v>
      </c>
      <c r="C29" s="145">
        <v>1</v>
      </c>
      <c r="D29" s="79"/>
    </row>
    <row r="30" spans="1:4" ht="24.75" thickBot="1">
      <c r="A30" s="68" t="s">
        <v>162</v>
      </c>
      <c r="B30" s="140">
        <f>IF(C30&lt;2.49,1,IF(C30&lt;=2.99,2,IF(C30&lt;=3.74,3,IF(C30&lt;=4.49,4,5))))</f>
        <v>1</v>
      </c>
      <c r="C30" s="144">
        <f>(C27+C28+C29)/3</f>
        <v>1</v>
      </c>
      <c r="D30" s="79"/>
    </row>
    <row r="31" spans="1:4" ht="24.75" thickBot="1">
      <c r="A31" s="69" t="s">
        <v>163</v>
      </c>
      <c r="B31" s="161" t="str">
        <f>IF(B30&gt;=5,"ดีเยี่ยม",IF(B30&gt;=4,"ดีมาก",IF(B30&gt;=3,"ดี",IF(B30&gt;=2,"พอใช้","ปรับปรุง"))))</f>
        <v>ปรับปรุง</v>
      </c>
      <c r="C31" s="162"/>
      <c r="D31" s="79"/>
    </row>
    <row r="32" spans="1:4" ht="24">
      <c r="A32" s="80"/>
      <c r="B32" s="80"/>
      <c r="C32" s="81"/>
      <c r="D32" s="79"/>
    </row>
    <row r="33" spans="1:4" ht="24">
      <c r="A33" s="163" t="s">
        <v>179</v>
      </c>
      <c r="B33" s="164"/>
      <c r="C33" s="164"/>
      <c r="D33" s="80"/>
    </row>
    <row r="34" spans="1:4" ht="28.5" customHeight="1" thickBot="1">
      <c r="A34" s="66" t="s">
        <v>180</v>
      </c>
      <c r="B34" s="60">
        <f>IF(C34&lt;=1,1,IF(C34&lt;=2,2,IF(C34&lt;=3,3,IF(C34&lt;=4,4,5))))</f>
        <v>1</v>
      </c>
      <c r="C34" s="137">
        <v>1</v>
      </c>
      <c r="D34" s="79"/>
    </row>
    <row r="35" spans="1:4" ht="48">
      <c r="A35" s="65" t="s">
        <v>181</v>
      </c>
      <c r="B35" s="140">
        <f>IF(C35&lt;=1,1,IF(C35&lt;=2,2,IF(C35&lt;=3,3,IF(C35&lt;=4,4,5))))</f>
        <v>1</v>
      </c>
      <c r="C35" s="145">
        <v>1</v>
      </c>
      <c r="D35" s="79"/>
    </row>
    <row r="36" spans="1:4" ht="24.75" thickBot="1">
      <c r="A36" s="68" t="s">
        <v>162</v>
      </c>
      <c r="B36" s="140">
        <f>IF(C36&lt;2.49,1,IF(C36&lt;=2.99,2,IF(C36&lt;=3.74,3,IF(C36&lt;=4.49,4,5))))</f>
        <v>1</v>
      </c>
      <c r="C36" s="144">
        <v>1</v>
      </c>
      <c r="D36" s="79"/>
    </row>
    <row r="37" spans="1:4" ht="24.75" thickBot="1">
      <c r="A37" s="69" t="s">
        <v>163</v>
      </c>
      <c r="B37" s="161" t="str">
        <f>IF(B36&gt;=5,"ดีเยี่ยม",IF(B36&gt;=4,"ดีมาก",IF(B36&gt;=3,"ดี",IF(B36&gt;=2,"พอใช้","ปรับปรุง"))))</f>
        <v>ปรับปรุง</v>
      </c>
      <c r="C37" s="162"/>
      <c r="D37" s="79"/>
    </row>
    <row r="38" spans="1:4" ht="24">
      <c r="A38" s="80"/>
      <c r="B38" s="80"/>
      <c r="C38" s="81"/>
      <c r="D38" s="79"/>
    </row>
    <row r="39" spans="1:4" ht="24">
      <c r="A39" s="156" t="s">
        <v>182</v>
      </c>
      <c r="B39" s="157"/>
      <c r="C39" s="157"/>
      <c r="D39" s="79"/>
    </row>
    <row r="40" spans="1:4" ht="27.75" customHeight="1" thickBot="1">
      <c r="A40" s="66" t="s">
        <v>183</v>
      </c>
      <c r="B40" s="60">
        <f>IF(C40&lt;=1,1,IF(C40&lt;=2,2,IF(C40&lt;=3,3,IF(C40&lt;=4,4,5))))</f>
        <v>1</v>
      </c>
      <c r="C40" s="137">
        <v>1</v>
      </c>
      <c r="D40" s="79"/>
    </row>
    <row r="41" spans="1:4" ht="31.5" customHeight="1" thickBot="1">
      <c r="A41" s="66" t="s">
        <v>184</v>
      </c>
      <c r="B41" s="60">
        <f t="shared" ref="B41:B43" si="3">IF(C41&lt;=1,1,IF(C41&lt;=2,2,IF(C41&lt;=3,3,IF(C41&lt;=4,4,5))))</f>
        <v>1</v>
      </c>
      <c r="C41" s="137">
        <v>1</v>
      </c>
      <c r="D41" s="79"/>
    </row>
    <row r="42" spans="1:4" ht="30" customHeight="1" thickBot="1">
      <c r="A42" s="66" t="s">
        <v>185</v>
      </c>
      <c r="B42" s="60">
        <f t="shared" si="3"/>
        <v>1</v>
      </c>
      <c r="C42" s="137">
        <v>1</v>
      </c>
      <c r="D42" s="79"/>
    </row>
    <row r="43" spans="1:4" ht="27.75" customHeight="1" thickBot="1">
      <c r="A43" s="66" t="s">
        <v>186</v>
      </c>
      <c r="B43" s="140">
        <f t="shared" si="3"/>
        <v>1</v>
      </c>
      <c r="C43" s="145">
        <v>1</v>
      </c>
      <c r="D43" s="79"/>
    </row>
    <row r="44" spans="1:4" ht="24.75" thickBot="1">
      <c r="A44" s="68" t="s">
        <v>162</v>
      </c>
      <c r="B44" s="140">
        <f>IF(C44&lt;2.49,1,IF(C44&lt;=2.99,2,IF(C44&lt;=3.74,3,IF(C44&lt;=4.49,4,5))))</f>
        <v>1</v>
      </c>
      <c r="C44" s="144">
        <f>(C40+C41+C42+C43)/4</f>
        <v>1</v>
      </c>
      <c r="D44" s="79"/>
    </row>
    <row r="45" spans="1:4" ht="24.75" thickBot="1">
      <c r="A45" s="69" t="s">
        <v>163</v>
      </c>
      <c r="B45" s="159" t="str">
        <f>IF(B44&gt;=5,"ดีเยี่ยม",IF(B44&gt;=4,"ดีมาก",IF(B44&gt;=3,"ดี",IF(B44&gt;=2,"พอใช้","ปรับปรุง"))))</f>
        <v>ปรับปรุง</v>
      </c>
      <c r="C45" s="160"/>
      <c r="D45" s="79"/>
    </row>
    <row r="46" spans="1:4" ht="24">
      <c r="A46" s="80"/>
      <c r="B46" s="80"/>
      <c r="C46" s="81"/>
      <c r="D46" s="79"/>
    </row>
    <row r="47" spans="1:4" ht="24">
      <c r="A47" s="155" t="s">
        <v>187</v>
      </c>
      <c r="B47" s="155"/>
      <c r="C47" s="155"/>
      <c r="D47" s="79"/>
    </row>
    <row r="48" spans="1:4" ht="77.25" customHeight="1">
      <c r="A48" s="63" t="s">
        <v>189</v>
      </c>
      <c r="B48" s="60">
        <f>IF(C48&lt;=1,1,IF(C48&lt;=2,2,IF(C48&lt;=3,3,IF(C48&lt;=4,4,5))))</f>
        <v>4</v>
      </c>
      <c r="C48" s="137">
        <v>4</v>
      </c>
      <c r="D48" s="79"/>
    </row>
    <row r="49" spans="1:4" ht="48">
      <c r="A49" s="63" t="s">
        <v>188</v>
      </c>
      <c r="B49" s="140">
        <f>IF(C49&lt;=1,1,IF(C49&lt;=2,2,IF(C49&lt;=3,3,IF(C49&lt;=4,4,5))))</f>
        <v>4</v>
      </c>
      <c r="C49" s="145">
        <v>4</v>
      </c>
      <c r="D49" s="79"/>
    </row>
    <row r="50" spans="1:4" ht="24">
      <c r="A50" s="70" t="s">
        <v>162</v>
      </c>
      <c r="B50" s="140">
        <f>IF(C50&lt;2.49,1,IF(C50&lt;=2.99,2,IF(C50&lt;=3.74,3,IF(C50&lt;=4.49,4,5))))</f>
        <v>4</v>
      </c>
      <c r="C50" s="144">
        <f>(C48+C49)/2</f>
        <v>4</v>
      </c>
      <c r="D50" s="79"/>
    </row>
    <row r="51" spans="1:4" ht="24.75" thickBot="1">
      <c r="A51" s="69" t="s">
        <v>163</v>
      </c>
      <c r="B51" s="159" t="str">
        <f>IF(B50&gt;=5,"ดีเยี่ยม",IF(B50&gt;=4,"ดีมาก",IF(B50&gt;=3,"ดี",IF(B50&gt;=2,"พอใช้","ปรับปรุง"))))</f>
        <v>ดีมาก</v>
      </c>
      <c r="C51" s="160"/>
      <c r="D51" s="79"/>
    </row>
    <row r="52" spans="1:4" ht="24">
      <c r="A52" s="80"/>
      <c r="B52" s="80"/>
      <c r="C52" s="81"/>
      <c r="D52" s="79"/>
    </row>
    <row r="53" spans="1:4" ht="24">
      <c r="A53" s="156" t="s">
        <v>190</v>
      </c>
      <c r="B53" s="157"/>
      <c r="C53" s="157"/>
      <c r="D53" s="79"/>
    </row>
    <row r="54" spans="1:4" ht="43.5" customHeight="1">
      <c r="A54" s="65" t="s">
        <v>192</v>
      </c>
      <c r="B54" s="60">
        <f>IF(C54&lt;=1,1,IF(C54&lt;=2,2,IF(C54&lt;=3,3,IF(C54&lt;=4,4,5))))</f>
        <v>1</v>
      </c>
      <c r="C54" s="137">
        <v>1</v>
      </c>
      <c r="D54" s="79"/>
    </row>
    <row r="55" spans="1:4" ht="28.5" customHeight="1">
      <c r="A55" s="65" t="s">
        <v>193</v>
      </c>
      <c r="B55" s="60">
        <f t="shared" ref="B55:B56" si="4">IF(C55&lt;=1,1,IF(C55&lt;=2,2,IF(C55&lt;=3,3,IF(C55&lt;=4,4,5))))</f>
        <v>1</v>
      </c>
      <c r="C55" s="137">
        <v>1</v>
      </c>
      <c r="D55" s="79"/>
    </row>
    <row r="56" spans="1:4" ht="29.25" customHeight="1" thickBot="1">
      <c r="A56" s="66" t="s">
        <v>191</v>
      </c>
      <c r="B56" s="140">
        <f t="shared" si="4"/>
        <v>1</v>
      </c>
      <c r="C56" s="145">
        <v>1</v>
      </c>
      <c r="D56" s="79"/>
    </row>
    <row r="57" spans="1:4" ht="24.75" thickBot="1">
      <c r="A57" s="68" t="s">
        <v>162</v>
      </c>
      <c r="B57" s="140">
        <f>IF(C57&lt;2.49,1,IF(C57&lt;=2.99,2,IF(C57&lt;=3.74,3,IF(C57&lt;=4.49,4,5))))</f>
        <v>1</v>
      </c>
      <c r="C57" s="144">
        <f>(C54+C55+C56)/3</f>
        <v>1</v>
      </c>
      <c r="D57" s="79"/>
    </row>
    <row r="58" spans="1:4" ht="24.75" thickBot="1">
      <c r="A58" s="69" t="s">
        <v>163</v>
      </c>
      <c r="B58" s="161" t="str">
        <f>IF(B57&gt;=5,"ดีเยี่ยม",IF(B57&gt;=4,"ดีมาก",IF(B57&gt;=3,"ดี",IF(B57&gt;=2,"พอใช้","ปรับปรุง"))))</f>
        <v>ปรับปรุง</v>
      </c>
      <c r="C58" s="162"/>
      <c r="D58" s="79"/>
    </row>
    <row r="59" spans="1:4" ht="24">
      <c r="A59" s="80"/>
      <c r="B59" s="80"/>
      <c r="C59" s="81"/>
      <c r="D59" s="79"/>
    </row>
    <row r="60" spans="1:4" ht="24">
      <c r="A60" s="155" t="s">
        <v>194</v>
      </c>
      <c r="B60" s="155"/>
      <c r="C60" s="155"/>
      <c r="D60" s="79"/>
    </row>
    <row r="61" spans="1:4" ht="72.75" thickBot="1">
      <c r="A61" s="66" t="s">
        <v>195</v>
      </c>
      <c r="B61" s="60">
        <f>IF(C61&lt;=1,1,IF(C61&lt;=2,2,IF(C61&lt;=3,3,IF(C61&lt;=4,4,5))))</f>
        <v>1</v>
      </c>
      <c r="C61" s="137">
        <v>1</v>
      </c>
      <c r="D61" s="79"/>
    </row>
    <row r="62" spans="1:4" ht="46.5" customHeight="1" thickBot="1">
      <c r="A62" s="66" t="s">
        <v>196</v>
      </c>
      <c r="B62" s="60">
        <f t="shared" ref="B62:B63" si="5">IF(C62&lt;=1,1,IF(C62&lt;=2,2,IF(C62&lt;=3,3,IF(C62&lt;=4,4,5))))</f>
        <v>1</v>
      </c>
      <c r="C62" s="137">
        <v>1</v>
      </c>
      <c r="D62" s="79"/>
    </row>
    <row r="63" spans="1:4" ht="28.5" customHeight="1" thickBot="1">
      <c r="A63" s="66" t="s">
        <v>197</v>
      </c>
      <c r="B63" s="140">
        <f t="shared" si="5"/>
        <v>1</v>
      </c>
      <c r="C63" s="145">
        <v>1</v>
      </c>
      <c r="D63" s="79"/>
    </row>
    <row r="64" spans="1:4" ht="24.75" thickBot="1">
      <c r="A64" s="68" t="s">
        <v>162</v>
      </c>
      <c r="B64" s="140">
        <f>IF(C64&lt;2.49,1,IF(C64&lt;=2.99,2,IF(C64&lt;=3.74,3,IF(C64&lt;=4.49,4,5))))</f>
        <v>1</v>
      </c>
      <c r="C64" s="144">
        <f>(C61+C62+C63)/3</f>
        <v>1</v>
      </c>
      <c r="D64" s="79"/>
    </row>
    <row r="65" spans="1:4" ht="24.75" thickBot="1">
      <c r="A65" s="69" t="s">
        <v>163</v>
      </c>
      <c r="B65" s="161" t="str">
        <f>IF(B64&gt;=5,"ดีเยี่ยม",IF(B64&gt;=4,"ดีมาก",IF(B64&gt;=3,"ดี",IF(B64&gt;=2,"พอใช้","ปรับปรุง"))))</f>
        <v>ปรับปรุง</v>
      </c>
      <c r="C65" s="162"/>
      <c r="D65" s="79"/>
    </row>
    <row r="66" spans="1:4" s="56" customFormat="1" ht="24">
      <c r="A66" s="80"/>
      <c r="B66" s="80"/>
      <c r="C66" s="81"/>
      <c r="D66" s="80"/>
    </row>
    <row r="67" spans="1:4" ht="24">
      <c r="A67" s="79"/>
      <c r="B67" s="79"/>
      <c r="C67" s="85"/>
      <c r="D67" s="79"/>
    </row>
    <row r="68" spans="1:4" ht="33">
      <c r="A68" s="178" t="s">
        <v>229</v>
      </c>
      <c r="B68" s="178"/>
      <c r="C68" s="178"/>
      <c r="D68" s="178"/>
    </row>
    <row r="69" spans="1:4" s="57" customFormat="1" ht="24">
      <c r="A69" s="71" t="s">
        <v>198</v>
      </c>
      <c r="B69" s="72" t="s">
        <v>199</v>
      </c>
      <c r="C69" s="72" t="s">
        <v>155</v>
      </c>
      <c r="D69" s="72" t="s">
        <v>163</v>
      </c>
    </row>
    <row r="70" spans="1:4" s="57" customFormat="1" ht="24">
      <c r="A70" s="73" t="s">
        <v>157</v>
      </c>
      <c r="B70" s="74">
        <f>C8</f>
        <v>1</v>
      </c>
      <c r="C70" s="75">
        <f>B8</f>
        <v>1</v>
      </c>
      <c r="D70" s="74" t="str">
        <f>B9</f>
        <v>ปรับปรุง</v>
      </c>
    </row>
    <row r="71" spans="1:4" s="57" customFormat="1" ht="24">
      <c r="A71" s="76" t="s">
        <v>164</v>
      </c>
      <c r="B71" s="74">
        <f>C30</f>
        <v>1</v>
      </c>
      <c r="C71" s="75">
        <f>B23</f>
        <v>1</v>
      </c>
      <c r="D71" s="74" t="str">
        <f>B24</f>
        <v>ปรับปรุง</v>
      </c>
    </row>
    <row r="72" spans="1:4" s="57" customFormat="1" ht="24">
      <c r="A72" s="73" t="s">
        <v>175</v>
      </c>
      <c r="B72" s="74">
        <f>C30</f>
        <v>1</v>
      </c>
      <c r="C72" s="75">
        <f>B30</f>
        <v>1</v>
      </c>
      <c r="D72" s="74" t="str">
        <f>B31</f>
        <v>ปรับปรุง</v>
      </c>
    </row>
    <row r="73" spans="1:4" s="57" customFormat="1" ht="24">
      <c r="A73" s="73" t="s">
        <v>179</v>
      </c>
      <c r="B73" s="74">
        <f>C36</f>
        <v>1</v>
      </c>
      <c r="C73" s="75">
        <f>B36</f>
        <v>1</v>
      </c>
      <c r="D73" s="74" t="str">
        <f>B37</f>
        <v>ปรับปรุง</v>
      </c>
    </row>
    <row r="74" spans="1:4" s="57" customFormat="1" ht="24">
      <c r="A74" s="73" t="s">
        <v>182</v>
      </c>
      <c r="B74" s="74">
        <f>C44</f>
        <v>1</v>
      </c>
      <c r="C74" s="75">
        <f>B44</f>
        <v>1</v>
      </c>
      <c r="D74" s="74" t="str">
        <f>B45</f>
        <v>ปรับปรุง</v>
      </c>
    </row>
    <row r="75" spans="1:4" s="57" customFormat="1" ht="24">
      <c r="A75" s="73" t="s">
        <v>187</v>
      </c>
      <c r="B75" s="74">
        <f>C50</f>
        <v>4</v>
      </c>
      <c r="C75" s="75">
        <f>B50</f>
        <v>4</v>
      </c>
      <c r="D75" s="74" t="str">
        <f>B51</f>
        <v>ดีมาก</v>
      </c>
    </row>
    <row r="76" spans="1:4" s="57" customFormat="1" ht="24">
      <c r="A76" s="73" t="s">
        <v>190</v>
      </c>
      <c r="B76" s="74">
        <f>C57</f>
        <v>1</v>
      </c>
      <c r="C76" s="75">
        <f>B57</f>
        <v>1</v>
      </c>
      <c r="D76" s="74" t="str">
        <f>B58</f>
        <v>ปรับปรุง</v>
      </c>
    </row>
    <row r="77" spans="1:4" s="57" customFormat="1" ht="24">
      <c r="A77" s="73" t="s">
        <v>194</v>
      </c>
      <c r="B77" s="146">
        <f>C64</f>
        <v>1</v>
      </c>
      <c r="C77" s="147">
        <f>B64</f>
        <v>1</v>
      </c>
      <c r="D77" s="146" t="str">
        <f>B65</f>
        <v>ปรับปรุง</v>
      </c>
    </row>
    <row r="78" spans="1:4" ht="24">
      <c r="A78" s="77" t="s">
        <v>200</v>
      </c>
      <c r="B78" s="148">
        <f>(SUM(B70:B77))/8</f>
        <v>1.375</v>
      </c>
      <c r="C78" s="149">
        <f>IF(B78&lt;2.49,1,IF(B78&lt;=2.99,2,IF(B78&lt;=3.74,3,IF(B78&lt;=4.49,4,5))))</f>
        <v>1</v>
      </c>
      <c r="D78" s="148" t="str">
        <f>IF(C78&gt;=5,"ดีเยี่ยม",IF(C78&gt;=4,"ดีมาก",IF(C78&gt;=3,"ดี",IF(C78&gt;=2,"พอใช้","ปรับปรุง"))))</f>
        <v>ปรับปรุง</v>
      </c>
    </row>
    <row r="79" spans="1:4" ht="23.25">
      <c r="A79" s="58"/>
      <c r="B79" s="58"/>
      <c r="D79" s="59"/>
    </row>
  </sheetData>
  <sheetProtection password="CF7A" sheet="1" objects="1" scenarios="1"/>
  <mergeCells count="18">
    <mergeCell ref="A68:D68"/>
    <mergeCell ref="B31:C31"/>
    <mergeCell ref="A33:C33"/>
    <mergeCell ref="B37:C37"/>
    <mergeCell ref="A39:C39"/>
    <mergeCell ref="B45:C45"/>
    <mergeCell ref="A47:C47"/>
    <mergeCell ref="B51:C51"/>
    <mergeCell ref="A53:C53"/>
    <mergeCell ref="B58:C58"/>
    <mergeCell ref="A60:C60"/>
    <mergeCell ref="B65:C65"/>
    <mergeCell ref="A26:C26"/>
    <mergeCell ref="A1:C1"/>
    <mergeCell ref="A3:C3"/>
    <mergeCell ref="B9:C9"/>
    <mergeCell ref="A11:C11"/>
    <mergeCell ref="B24:C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H88"/>
  <sheetViews>
    <sheetView topLeftCell="A46" zoomScale="89" zoomScaleNormal="89" workbookViewId="0">
      <selection activeCell="D30" sqref="D30"/>
    </sheetView>
  </sheetViews>
  <sheetFormatPr defaultRowHeight="14.25"/>
  <cols>
    <col min="1" max="1" width="42.75" customWidth="1"/>
    <col min="2" max="8" width="7.75" style="3" customWidth="1"/>
  </cols>
  <sheetData>
    <row r="1" spans="1:8" ht="19.5">
      <c r="A1" s="179" t="s">
        <v>233</v>
      </c>
      <c r="B1" s="179"/>
      <c r="C1" s="179"/>
      <c r="D1" s="179"/>
      <c r="E1" s="179"/>
      <c r="F1" s="179"/>
      <c r="G1" s="179"/>
      <c r="H1" s="179"/>
    </row>
    <row r="2" spans="1:8" ht="122.25">
      <c r="A2" s="3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10" t="s">
        <v>0</v>
      </c>
      <c r="B3" s="21"/>
      <c r="C3" s="21"/>
      <c r="D3" s="21"/>
      <c r="E3" s="21">
        <f>E4+E11+E16+E21+E26+E31</f>
        <v>30</v>
      </c>
      <c r="F3" s="26">
        <f>F4+F11+F16+F21+F26+F31</f>
        <v>22.837089201877934</v>
      </c>
      <c r="G3" s="21">
        <f>IF(F3&lt;14.99,1,IF(F3&lt;=17.99,2,IF(F3&lt;=22.49,3,IF(F3&lt;=26.99,4,5))))</f>
        <v>4</v>
      </c>
      <c r="H3" s="21" t="str">
        <f>IF(G3&gt;=5,"ดีเยี่ยม",IF(G3&gt;=4,"ดีมาก",IF(G3&gt;=3,"ดี",IF(G3&gt;=2,"พอใช้","ปรับปรุง"))))</f>
        <v>ดีมาก</v>
      </c>
    </row>
    <row r="4" spans="1:8" ht="18.75">
      <c r="A4" s="4" t="s">
        <v>9</v>
      </c>
      <c r="B4" s="8"/>
      <c r="C4" s="8"/>
      <c r="D4" s="8"/>
      <c r="E4" s="30">
        <f>E5+E6+E7+E8+E9+E10</f>
        <v>5</v>
      </c>
      <c r="F4" s="28">
        <f>F5+F6+F7+F8+F9+F10</f>
        <v>4.1338028169014081</v>
      </c>
      <c r="G4" s="33">
        <f>IF(F4&lt;2.49,1,IF(F4&lt;=2.99,2,IF(F4&lt;=3.74,3,IF(F4&lt;=4.49,4,5))))</f>
        <v>4</v>
      </c>
      <c r="H4" s="34" t="str">
        <f>IF(G4&gt;=5,"ดีเยี่ยม",IF(G4&gt;=4,"ดีมาก",IF(G4&gt;=3,"ดี",IF(G4&gt;=2,"พอใช้","ปรับปรุง"))))</f>
        <v>ดีมาก</v>
      </c>
    </row>
    <row r="5" spans="1:8" ht="18.75">
      <c r="A5" s="6" t="s">
        <v>10</v>
      </c>
      <c r="B5" s="152">
        <v>180</v>
      </c>
      <c r="C5" s="153">
        <v>213</v>
      </c>
      <c r="D5" s="22">
        <f>(B5*100)/C5</f>
        <v>84.507042253521121</v>
      </c>
      <c r="E5" s="5">
        <v>0.5</v>
      </c>
      <c r="F5" s="22">
        <f>(D5*E5)/100</f>
        <v>0.42253521126760563</v>
      </c>
      <c r="G5" s="31">
        <f>IF(F5&lt;0.24,1,IF(F5&lt;=0.29,2,IF(F5&lt;=0.37,3,IF(F5&lt;=0.44,4,5))))</f>
        <v>4</v>
      </c>
      <c r="H5" s="32" t="str">
        <f t="shared" ref="H5:H68" si="0">IF(G5&gt;=5,"ดีเยี่ยม",IF(G5&gt;=4,"ดีมาก",IF(G5&gt;=3,"ดี",IF(G5&gt;=2,"พอใช้","ปรับปรุง"))))</f>
        <v>ดีมาก</v>
      </c>
    </row>
    <row r="6" spans="1:8" ht="18.75">
      <c r="A6" s="6" t="s">
        <v>11</v>
      </c>
      <c r="B6" s="152">
        <v>189</v>
      </c>
      <c r="C6" s="153">
        <v>213</v>
      </c>
      <c r="D6" s="22">
        <f t="shared" ref="D6:D46" si="1">(B6*100)/C6</f>
        <v>88.732394366197184</v>
      </c>
      <c r="E6" s="5">
        <v>0.5</v>
      </c>
      <c r="F6" s="22">
        <f t="shared" ref="F6:F10" si="2">(D6*E6)/100</f>
        <v>0.44366197183098594</v>
      </c>
      <c r="G6" s="31">
        <f>IF(F6&lt;0.24,1,IF(F6&lt;=0.29,2,IF(F6&lt;=0.37,3,IF(F6&lt;=0.44,4,5))))</f>
        <v>5</v>
      </c>
      <c r="H6" s="32" t="str">
        <f t="shared" si="0"/>
        <v>ดีเยี่ยม</v>
      </c>
    </row>
    <row r="7" spans="1:8" ht="37.5">
      <c r="A7" s="7" t="s">
        <v>14</v>
      </c>
      <c r="B7" s="152">
        <v>213</v>
      </c>
      <c r="C7" s="153">
        <v>213</v>
      </c>
      <c r="D7" s="22">
        <f t="shared" si="1"/>
        <v>100</v>
      </c>
      <c r="E7" s="5">
        <v>1</v>
      </c>
      <c r="F7" s="22">
        <f t="shared" si="2"/>
        <v>1</v>
      </c>
      <c r="G7" s="31">
        <f>IF(F7&lt;0.49,1,IF(F7&lt;=0.59,2,IF(F7&lt;=0.74,3,IF(F7&lt;=0.89,4,5))))</f>
        <v>5</v>
      </c>
      <c r="H7" s="32" t="str">
        <f t="shared" si="0"/>
        <v>ดีเยี่ยม</v>
      </c>
    </row>
    <row r="8" spans="1:8" ht="18.75">
      <c r="A8" s="6" t="s">
        <v>12</v>
      </c>
      <c r="B8" s="152">
        <v>158</v>
      </c>
      <c r="C8" s="153">
        <v>213</v>
      </c>
      <c r="D8" s="22">
        <f t="shared" si="1"/>
        <v>74.178403755868544</v>
      </c>
      <c r="E8" s="5">
        <v>1</v>
      </c>
      <c r="F8" s="22">
        <f>(D8*E8)/100</f>
        <v>0.74178403755868549</v>
      </c>
      <c r="G8" s="31">
        <f t="shared" ref="G8:G10" si="3">IF(F8&lt;0.49,1,IF(F8&lt;=0.59,2,IF(F8&lt;=0.74,3,IF(F8&lt;=0.89,4,5))))</f>
        <v>4</v>
      </c>
      <c r="H8" s="32" t="str">
        <f t="shared" si="0"/>
        <v>ดีมาก</v>
      </c>
    </row>
    <row r="9" spans="1:8" ht="18.75">
      <c r="A9" s="6" t="s">
        <v>13</v>
      </c>
      <c r="B9" s="152">
        <v>170</v>
      </c>
      <c r="C9" s="153">
        <v>213</v>
      </c>
      <c r="D9" s="22">
        <f t="shared" si="1"/>
        <v>79.812206572769952</v>
      </c>
      <c r="E9" s="5">
        <v>1</v>
      </c>
      <c r="F9" s="22">
        <f t="shared" si="2"/>
        <v>0.7981220657276995</v>
      </c>
      <c r="G9" s="31">
        <f t="shared" si="3"/>
        <v>4</v>
      </c>
      <c r="H9" s="32" t="str">
        <f t="shared" si="0"/>
        <v>ดีมาก</v>
      </c>
    </row>
    <row r="10" spans="1:8" ht="38.25" thickBot="1">
      <c r="A10" s="7" t="s">
        <v>15</v>
      </c>
      <c r="B10" s="152">
        <v>155</v>
      </c>
      <c r="C10" s="153">
        <v>213</v>
      </c>
      <c r="D10" s="22">
        <f t="shared" si="1"/>
        <v>72.769953051643199</v>
      </c>
      <c r="E10" s="5">
        <v>1</v>
      </c>
      <c r="F10" s="22">
        <f t="shared" si="2"/>
        <v>0.72769953051643199</v>
      </c>
      <c r="G10" s="31">
        <f t="shared" si="3"/>
        <v>3</v>
      </c>
      <c r="H10" s="32" t="str">
        <f t="shared" si="0"/>
        <v>ดี</v>
      </c>
    </row>
    <row r="11" spans="1:8" ht="21" customHeight="1">
      <c r="A11" s="16" t="s">
        <v>39</v>
      </c>
      <c r="B11" s="9"/>
      <c r="C11" s="9"/>
      <c r="D11" s="23"/>
      <c r="E11" s="29">
        <f>E12+E13+E14+E15</f>
        <v>5</v>
      </c>
      <c r="F11" s="27">
        <f>F12+F13+F14+F15</f>
        <v>4.5070422535211261</v>
      </c>
      <c r="G11" s="33">
        <f t="shared" ref="G11:G54" si="4">IF(F11&lt;2.49,1,IF(F11&lt;=2.99,2,IF(F11&lt;=3.74,3,IF(F11&lt;=4.49,4,5))))</f>
        <v>5</v>
      </c>
      <c r="H11" s="34" t="str">
        <f t="shared" si="0"/>
        <v>ดีเยี่ยม</v>
      </c>
    </row>
    <row r="12" spans="1:8" ht="17.25">
      <c r="A12" s="13" t="s">
        <v>16</v>
      </c>
      <c r="B12" s="139">
        <v>200</v>
      </c>
      <c r="C12" s="139">
        <v>213</v>
      </c>
      <c r="D12" s="22">
        <f t="shared" si="1"/>
        <v>93.896713615023472</v>
      </c>
      <c r="E12" s="3">
        <v>2</v>
      </c>
      <c r="F12" s="25">
        <f>(D12*E12)/100</f>
        <v>1.8779342723004695</v>
      </c>
      <c r="G12" s="31">
        <f>IF(F12&lt;0.99,1,IF(F12&lt;=1.19,2,IF(F12&lt;=1.49,3,IF(F12&lt;=1.79,4,5))))</f>
        <v>5</v>
      </c>
      <c r="H12" s="32" t="str">
        <f t="shared" si="0"/>
        <v>ดีเยี่ยม</v>
      </c>
    </row>
    <row r="13" spans="1:8" ht="17.25">
      <c r="A13" s="13" t="s">
        <v>17</v>
      </c>
      <c r="B13" s="139">
        <v>200</v>
      </c>
      <c r="C13" s="139">
        <v>213</v>
      </c>
      <c r="D13" s="22">
        <f t="shared" si="1"/>
        <v>93.896713615023472</v>
      </c>
      <c r="E13" s="3">
        <v>1</v>
      </c>
      <c r="F13" s="25">
        <f t="shared" ref="F13:F15" si="5">(D13*E13)/100</f>
        <v>0.93896713615023475</v>
      </c>
      <c r="G13" s="31">
        <f>IF(F13&lt;0.49,1,IF(F13&lt;=0.59,2,IF(F13&lt;=0.74,3,IF(F13&lt;=0.89,4,5))))</f>
        <v>5</v>
      </c>
      <c r="H13" s="32" t="str">
        <f>IF(G13&gt;=5,"ดีเยี่ยม",IF(G13&gt;=4,"ดีมาก",IF(G13&gt;=3,"ดี",IF(G13&gt;=2,"พอใช้","ปรับปรุง"))))</f>
        <v>ดีเยี่ยม</v>
      </c>
    </row>
    <row r="14" spans="1:8" ht="17.25">
      <c r="A14" s="13" t="s">
        <v>18</v>
      </c>
      <c r="B14" s="139">
        <v>180</v>
      </c>
      <c r="C14" s="139">
        <v>213</v>
      </c>
      <c r="D14" s="22">
        <f t="shared" si="1"/>
        <v>84.507042253521121</v>
      </c>
      <c r="E14" s="3">
        <v>1</v>
      </c>
      <c r="F14" s="25">
        <f t="shared" si="5"/>
        <v>0.84507042253521125</v>
      </c>
      <c r="G14" s="31">
        <f t="shared" ref="G14:G15" si="6">IF(F14&lt;0.49,1,IF(F14&lt;=0.59,2,IF(F14&lt;=0.74,3,IF(F14&lt;=0.89,4,5))))</f>
        <v>4</v>
      </c>
      <c r="H14" s="32" t="str">
        <f t="shared" si="0"/>
        <v>ดีมาก</v>
      </c>
    </row>
    <row r="15" spans="1:8" ht="17.25">
      <c r="A15" s="13" t="s">
        <v>19</v>
      </c>
      <c r="B15" s="139">
        <v>180</v>
      </c>
      <c r="C15" s="139">
        <v>213</v>
      </c>
      <c r="D15" s="22">
        <f t="shared" si="1"/>
        <v>84.507042253521121</v>
      </c>
      <c r="E15" s="3">
        <v>1</v>
      </c>
      <c r="F15" s="25">
        <f t="shared" si="5"/>
        <v>0.84507042253521125</v>
      </c>
      <c r="G15" s="31">
        <f t="shared" si="6"/>
        <v>4</v>
      </c>
      <c r="H15" s="32" t="str">
        <f t="shared" si="0"/>
        <v>ดีมาก</v>
      </c>
    </row>
    <row r="16" spans="1:8" ht="33">
      <c r="A16" s="12" t="s">
        <v>30</v>
      </c>
      <c r="B16" s="9"/>
      <c r="C16" s="9"/>
      <c r="D16" s="23"/>
      <c r="E16" s="29">
        <f>E17+E18+E19+E20</f>
        <v>5</v>
      </c>
      <c r="F16" s="27">
        <f>F17+F18+F19+F20</f>
        <v>4.0938967136150239</v>
      </c>
      <c r="G16" s="33">
        <f t="shared" si="4"/>
        <v>4</v>
      </c>
      <c r="H16" s="34" t="str">
        <f t="shared" si="0"/>
        <v>ดีมาก</v>
      </c>
    </row>
    <row r="17" spans="1:8" ht="34.5">
      <c r="A17" s="15" t="s">
        <v>37</v>
      </c>
      <c r="B17" s="139">
        <v>180</v>
      </c>
      <c r="C17" s="139">
        <v>213</v>
      </c>
      <c r="D17" s="22">
        <f t="shared" si="1"/>
        <v>84.507042253521121</v>
      </c>
      <c r="E17" s="3">
        <v>2</v>
      </c>
      <c r="F17" s="25">
        <f>(D17*E17)/100</f>
        <v>1.6901408450704225</v>
      </c>
      <c r="G17" s="31">
        <f>IF(F17&lt;0.99,1,IF(F17&lt;=1.19,2,IF(F17&lt;=1.49,3,IF(F17&lt;=1.79,4,5))))</f>
        <v>4</v>
      </c>
      <c r="H17" s="32" t="str">
        <f t="shared" si="0"/>
        <v>ดีมาก</v>
      </c>
    </row>
    <row r="18" spans="1:8" ht="34.5">
      <c r="A18" s="15" t="s">
        <v>38</v>
      </c>
      <c r="B18" s="139">
        <v>175</v>
      </c>
      <c r="C18" s="139">
        <v>213</v>
      </c>
      <c r="D18" s="22">
        <f t="shared" si="1"/>
        <v>82.159624413145536</v>
      </c>
      <c r="E18" s="3">
        <v>1</v>
      </c>
      <c r="F18" s="25">
        <f t="shared" ref="F18:F20" si="7">(D18*E18)/100</f>
        <v>0.82159624413145538</v>
      </c>
      <c r="G18" s="31">
        <f>IF(F18&lt;0.49,1,IF(F18&lt;=0.59,2,IF(F18&lt;=0.74,3,IF(F18&lt;=0.89,4,5))))</f>
        <v>4</v>
      </c>
      <c r="H18" s="32" t="str">
        <f t="shared" si="0"/>
        <v>ดีมาก</v>
      </c>
    </row>
    <row r="19" spans="1:8" ht="17.25">
      <c r="A19" s="13" t="s">
        <v>20</v>
      </c>
      <c r="B19" s="139">
        <v>175</v>
      </c>
      <c r="C19" s="139">
        <v>213</v>
      </c>
      <c r="D19" s="22">
        <f t="shared" si="1"/>
        <v>82.159624413145536</v>
      </c>
      <c r="E19" s="3">
        <v>1</v>
      </c>
      <c r="F19" s="25">
        <f t="shared" si="7"/>
        <v>0.82159624413145538</v>
      </c>
      <c r="G19" s="31">
        <f t="shared" ref="G19:G20" si="8">IF(F19&lt;0.49,1,IF(F19&lt;=0.59,2,IF(F19&lt;=0.74,3,IF(F19&lt;=0.89,4,5))))</f>
        <v>4</v>
      </c>
      <c r="H19" s="32" t="str">
        <f t="shared" si="0"/>
        <v>ดีมาก</v>
      </c>
    </row>
    <row r="20" spans="1:8" ht="17.25">
      <c r="A20" s="13" t="s">
        <v>21</v>
      </c>
      <c r="B20" s="139">
        <v>162</v>
      </c>
      <c r="C20" s="139">
        <v>213</v>
      </c>
      <c r="D20" s="22">
        <f t="shared" si="1"/>
        <v>76.056338028169009</v>
      </c>
      <c r="E20" s="3">
        <v>1</v>
      </c>
      <c r="F20" s="25">
        <f t="shared" si="7"/>
        <v>0.76056338028169013</v>
      </c>
      <c r="G20" s="31">
        <f t="shared" si="8"/>
        <v>4</v>
      </c>
      <c r="H20" s="32" t="str">
        <f t="shared" si="0"/>
        <v>ดีมาก</v>
      </c>
    </row>
    <row r="21" spans="1:8" ht="33">
      <c r="A21" s="12" t="s">
        <v>31</v>
      </c>
      <c r="B21" s="9"/>
      <c r="C21" s="9"/>
      <c r="D21" s="23"/>
      <c r="E21" s="29">
        <f>E22+E23+E24+E25</f>
        <v>5</v>
      </c>
      <c r="F21" s="27">
        <f>F22+F23+F24+F25</f>
        <v>3.892018779342723</v>
      </c>
      <c r="G21" s="33">
        <f t="shared" si="4"/>
        <v>4</v>
      </c>
      <c r="H21" s="34" t="str">
        <f t="shared" si="0"/>
        <v>ดีมาก</v>
      </c>
    </row>
    <row r="22" spans="1:8" ht="34.5">
      <c r="A22" s="15" t="s">
        <v>36</v>
      </c>
      <c r="B22" s="139">
        <v>170</v>
      </c>
      <c r="C22" s="139">
        <v>213</v>
      </c>
      <c r="D22" s="22">
        <f t="shared" si="1"/>
        <v>79.812206572769952</v>
      </c>
      <c r="E22" s="3">
        <v>2</v>
      </c>
      <c r="F22" s="25">
        <f>(D22*E22)/100</f>
        <v>1.596244131455399</v>
      </c>
      <c r="G22" s="31">
        <f>IF(F22&lt;0.99,1,IF(F22&lt;=1.19,2,IF(F22&lt;=1.49,3,IF(F22&lt;=1.79,4,5))))</f>
        <v>4</v>
      </c>
      <c r="H22" s="32" t="str">
        <f t="shared" si="0"/>
        <v>ดีมาก</v>
      </c>
    </row>
    <row r="23" spans="1:8" ht="17.25">
      <c r="A23" s="13" t="s">
        <v>22</v>
      </c>
      <c r="B23" s="139">
        <v>165</v>
      </c>
      <c r="C23" s="139">
        <v>213</v>
      </c>
      <c r="D23" s="22">
        <f t="shared" si="1"/>
        <v>77.464788732394368</v>
      </c>
      <c r="E23" s="3">
        <v>1</v>
      </c>
      <c r="F23" s="25">
        <f t="shared" ref="F23:F25" si="9">(D23*E23)/100</f>
        <v>0.77464788732394363</v>
      </c>
      <c r="G23" s="31">
        <f>IF(F23&lt;0.49,1,IF(F23&lt;=0.59,2,IF(F23&lt;=0.74,3,IF(F23&lt;=0.89,4,5))))</f>
        <v>4</v>
      </c>
      <c r="H23" s="32" t="str">
        <f t="shared" si="0"/>
        <v>ดีมาก</v>
      </c>
    </row>
    <row r="24" spans="1:8" ht="17.25">
      <c r="A24" s="13" t="s">
        <v>23</v>
      </c>
      <c r="B24" s="139">
        <v>164</v>
      </c>
      <c r="C24" s="139">
        <v>213</v>
      </c>
      <c r="D24" s="22">
        <f t="shared" si="1"/>
        <v>76.995305164319248</v>
      </c>
      <c r="E24" s="3">
        <v>1</v>
      </c>
      <c r="F24" s="25">
        <f t="shared" si="9"/>
        <v>0.7699530516431925</v>
      </c>
      <c r="G24" s="31">
        <f t="shared" ref="G24:G25" si="10">IF(F24&lt;0.49,1,IF(F24&lt;=0.59,2,IF(F24&lt;=0.74,3,IF(F24&lt;=0.89,4,5))))</f>
        <v>4</v>
      </c>
      <c r="H24" s="32" t="str">
        <f t="shared" si="0"/>
        <v>ดีมาก</v>
      </c>
    </row>
    <row r="25" spans="1:8" ht="17.25">
      <c r="A25" s="13" t="s">
        <v>24</v>
      </c>
      <c r="B25" s="139">
        <v>160</v>
      </c>
      <c r="C25" s="139">
        <v>213</v>
      </c>
      <c r="D25" s="22">
        <f t="shared" si="1"/>
        <v>75.117370892018783</v>
      </c>
      <c r="E25" s="3">
        <v>1</v>
      </c>
      <c r="F25" s="25">
        <f t="shared" si="9"/>
        <v>0.75117370892018787</v>
      </c>
      <c r="G25" s="31">
        <f t="shared" si="10"/>
        <v>4</v>
      </c>
      <c r="H25" s="32" t="str">
        <f t="shared" si="0"/>
        <v>ดีมาก</v>
      </c>
    </row>
    <row r="26" spans="1:8" ht="16.5">
      <c r="A26" s="11" t="s">
        <v>25</v>
      </c>
      <c r="B26" s="9"/>
      <c r="C26" s="9"/>
      <c r="D26" s="23"/>
      <c r="E26" s="3">
        <f>E27+E28+E29+E30</f>
        <v>5</v>
      </c>
      <c r="F26" s="27">
        <f>F27+F28+F29+F30</f>
        <v>3.5999999999999996</v>
      </c>
      <c r="G26" s="33">
        <f t="shared" si="4"/>
        <v>3</v>
      </c>
      <c r="H26" s="34" t="str">
        <f t="shared" si="0"/>
        <v>ดี</v>
      </c>
    </row>
    <row r="27" spans="1:8" ht="16.5">
      <c r="A27" s="14" t="s">
        <v>26</v>
      </c>
      <c r="B27" s="9"/>
      <c r="C27" s="9"/>
      <c r="D27" s="154">
        <v>3</v>
      </c>
      <c r="E27" s="3">
        <v>1</v>
      </c>
      <c r="F27" s="25">
        <f>(D27*E27)/5</f>
        <v>0.6</v>
      </c>
      <c r="G27" s="31">
        <f>IF(F27&lt;0.2,1,IF(F27&lt;=0.4,2,IF(F27&lt;=0.6,3,IF(F27&lt;=0.8,4,5))))</f>
        <v>3</v>
      </c>
      <c r="H27" s="32" t="str">
        <f t="shared" si="0"/>
        <v>ดี</v>
      </c>
    </row>
    <row r="28" spans="1:8" ht="16.5">
      <c r="A28" s="14" t="s">
        <v>27</v>
      </c>
      <c r="B28" s="9"/>
      <c r="C28" s="9"/>
      <c r="D28" s="154">
        <v>3</v>
      </c>
      <c r="E28" s="3">
        <v>1</v>
      </c>
      <c r="F28" s="25">
        <f t="shared" ref="F28:F30" si="11">(D28*E28)/5</f>
        <v>0.6</v>
      </c>
      <c r="G28" s="31">
        <f>IF(F28&lt;0.2,1,IF(F28&lt;=0.4,2,IF(F28&lt;=0.6,3,IF(F28&lt;=0.8,4,5))))</f>
        <v>3</v>
      </c>
      <c r="H28" s="32" t="str">
        <f t="shared" si="0"/>
        <v>ดี</v>
      </c>
    </row>
    <row r="29" spans="1:8" ht="16.5">
      <c r="A29" s="14" t="s">
        <v>28</v>
      </c>
      <c r="B29" s="9"/>
      <c r="C29" s="9"/>
      <c r="D29" s="154">
        <v>4</v>
      </c>
      <c r="E29" s="3">
        <v>2</v>
      </c>
      <c r="F29" s="25">
        <f t="shared" si="11"/>
        <v>1.6</v>
      </c>
      <c r="G29" s="31">
        <f>IF(F29&lt;0.4,1,IF(F29&lt;=0.8,2,IF(F29&lt;=1.2,3,IF(F29&lt;=1.6,4,5))))</f>
        <v>4</v>
      </c>
      <c r="H29" s="32" t="str">
        <f t="shared" si="0"/>
        <v>ดีมาก</v>
      </c>
    </row>
    <row r="30" spans="1:8" ht="16.5">
      <c r="A30" s="14" t="s">
        <v>29</v>
      </c>
      <c r="B30" s="9"/>
      <c r="C30" s="9"/>
      <c r="D30" s="154">
        <v>4</v>
      </c>
      <c r="E30" s="3">
        <v>1</v>
      </c>
      <c r="F30" s="25">
        <f t="shared" si="11"/>
        <v>0.8</v>
      </c>
      <c r="G30" s="31">
        <f>IF(F30&lt;0.2,1,IF(F30&lt;=0.4,2,IF(F30&lt;=0.6,3,IF(F30&lt;=0.8,4,5))))</f>
        <v>4</v>
      </c>
      <c r="H30" s="32" t="str">
        <f t="shared" si="0"/>
        <v>ดีมาก</v>
      </c>
    </row>
    <row r="31" spans="1:8" ht="28.5">
      <c r="A31" s="20" t="s">
        <v>91</v>
      </c>
      <c r="B31" s="9"/>
      <c r="C31" s="9"/>
      <c r="D31" s="23"/>
      <c r="E31" s="29">
        <f>E32+E33+E34+E35</f>
        <v>5</v>
      </c>
      <c r="F31" s="27">
        <f>F32+F33+F34+F35</f>
        <v>2.6103286384976525</v>
      </c>
      <c r="G31" s="33">
        <f t="shared" si="4"/>
        <v>2</v>
      </c>
      <c r="H31" s="34" t="str">
        <f t="shared" si="0"/>
        <v>พอใช้</v>
      </c>
    </row>
    <row r="32" spans="1:8" ht="17.25">
      <c r="A32" s="13" t="s">
        <v>32</v>
      </c>
      <c r="B32" s="139">
        <v>4</v>
      </c>
      <c r="C32" s="139">
        <v>213</v>
      </c>
      <c r="D32" s="22">
        <f t="shared" si="1"/>
        <v>1.8779342723004695</v>
      </c>
      <c r="E32" s="3">
        <v>2</v>
      </c>
      <c r="F32" s="25">
        <f>(D32*E32)/100</f>
        <v>3.7558685446009391E-2</v>
      </c>
      <c r="G32" s="31">
        <f>IF(F32&lt;0.99,1,IF(F32&lt;=1.19,2,IF(F32&lt;=1.49,3,IF(F32&lt;=1.79,4,5))))</f>
        <v>1</v>
      </c>
      <c r="H32" s="32" t="str">
        <f t="shared" si="0"/>
        <v>ปรับปรุง</v>
      </c>
    </row>
    <row r="33" spans="1:8" ht="17.25">
      <c r="A33" s="13" t="s">
        <v>33</v>
      </c>
      <c r="B33" s="139">
        <v>180</v>
      </c>
      <c r="C33" s="139">
        <v>213</v>
      </c>
      <c r="D33" s="22">
        <f t="shared" si="1"/>
        <v>84.507042253521121</v>
      </c>
      <c r="E33" s="3">
        <v>1</v>
      </c>
      <c r="F33" s="25">
        <f t="shared" ref="F33:F35" si="12">(D33*E33)/100</f>
        <v>0.84507042253521125</v>
      </c>
      <c r="G33" s="31">
        <f>IF(F33&lt;0.49,1,IF(F33&lt;=0.59,2,IF(F33&lt;=0.74,3,IF(F33&lt;=0.89,4,5))))</f>
        <v>4</v>
      </c>
      <c r="H33" s="32" t="str">
        <f t="shared" si="0"/>
        <v>ดีมาก</v>
      </c>
    </row>
    <row r="34" spans="1:8" ht="17.25">
      <c r="A34" s="13" t="s">
        <v>34</v>
      </c>
      <c r="B34" s="139">
        <v>178</v>
      </c>
      <c r="C34" s="139">
        <v>213</v>
      </c>
      <c r="D34" s="22">
        <f t="shared" si="1"/>
        <v>83.568075117370896</v>
      </c>
      <c r="E34" s="3">
        <v>1</v>
      </c>
      <c r="F34" s="25">
        <f t="shared" si="12"/>
        <v>0.83568075117370899</v>
      </c>
      <c r="G34" s="31">
        <f t="shared" ref="G34:G35" si="13">IF(F34&lt;0.49,1,IF(F34&lt;=0.59,2,IF(F34&lt;=0.74,3,IF(F34&lt;=0.89,4,5))))</f>
        <v>4</v>
      </c>
      <c r="H34" s="32" t="str">
        <f t="shared" si="0"/>
        <v>ดีมาก</v>
      </c>
    </row>
    <row r="35" spans="1:8" ht="17.25">
      <c r="A35" s="13" t="s">
        <v>35</v>
      </c>
      <c r="B35" s="139">
        <v>190</v>
      </c>
      <c r="C35" s="139">
        <v>213</v>
      </c>
      <c r="D35" s="22">
        <f t="shared" si="1"/>
        <v>89.201877934272304</v>
      </c>
      <c r="E35" s="3">
        <v>1</v>
      </c>
      <c r="F35" s="25">
        <f t="shared" si="12"/>
        <v>0.892018779342723</v>
      </c>
      <c r="G35" s="31">
        <f t="shared" si="13"/>
        <v>5</v>
      </c>
      <c r="H35" s="32" t="str">
        <f t="shared" si="0"/>
        <v>ดีเยี่ยม</v>
      </c>
    </row>
    <row r="36" spans="1:8" ht="16.5">
      <c r="A36" s="17" t="s">
        <v>46</v>
      </c>
      <c r="B36" s="21"/>
      <c r="C36" s="21"/>
      <c r="D36" s="24"/>
      <c r="E36" s="21">
        <f>E37+E47+E54+E58+E65+E69</f>
        <v>50</v>
      </c>
      <c r="F36" s="26">
        <f>F37+F47+F54+F58+F65+F69</f>
        <v>43.6</v>
      </c>
      <c r="G36" s="35">
        <f>IF(F36&lt;24.99,1,IF(F36&lt;=29.99,2,IF(F36&lt;=37.49,3,IF(F36&lt;=44.99,4,5))))</f>
        <v>4</v>
      </c>
      <c r="H36" s="36" t="str">
        <f t="shared" si="0"/>
        <v>ดีมาก</v>
      </c>
    </row>
    <row r="37" spans="1:8" ht="33">
      <c r="A37" s="12" t="s">
        <v>48</v>
      </c>
      <c r="B37" s="9"/>
      <c r="C37" s="9"/>
      <c r="D37" s="23"/>
      <c r="E37" s="29">
        <f>E38+E39+E40+E41+E42+E43+E44+E45+E46</f>
        <v>10</v>
      </c>
      <c r="F37" s="27">
        <f>F38+F39+F40+F41+F42+F43+F44+F45+F46</f>
        <v>9</v>
      </c>
      <c r="G37" s="33">
        <f>IF(F37&lt;4.99,1,IF(F37&lt;=5.99,2,IF(F37&lt;=7.49,3,IF(F37&lt;=8.99,4,5))))</f>
        <v>5</v>
      </c>
      <c r="H37" s="34" t="str">
        <f t="shared" si="0"/>
        <v>ดีเยี่ยม</v>
      </c>
    </row>
    <row r="38" spans="1:8" ht="34.5">
      <c r="A38" s="15" t="s">
        <v>49</v>
      </c>
      <c r="B38" s="139">
        <v>13</v>
      </c>
      <c r="C38" s="139">
        <v>13</v>
      </c>
      <c r="D38" s="22">
        <f t="shared" si="1"/>
        <v>100</v>
      </c>
      <c r="E38" s="3">
        <v>1</v>
      </c>
      <c r="F38" s="25">
        <f>(D38*E38)/100</f>
        <v>1</v>
      </c>
      <c r="G38" s="31">
        <f>IF(F38&lt;0.49,1,IF(F38&lt;=0.59,2,IF(F38&lt;=0.74,3,IF(F38&lt;=0.89,4,5))))</f>
        <v>5</v>
      </c>
      <c r="H38" s="32" t="str">
        <f t="shared" si="0"/>
        <v>ดีเยี่ยม</v>
      </c>
    </row>
    <row r="39" spans="1:8" ht="34.5">
      <c r="A39" s="15" t="s">
        <v>50</v>
      </c>
      <c r="B39" s="139">
        <v>13</v>
      </c>
      <c r="C39" s="139">
        <v>13</v>
      </c>
      <c r="D39" s="22">
        <f t="shared" si="1"/>
        <v>100</v>
      </c>
      <c r="E39" s="3">
        <v>1</v>
      </c>
      <c r="F39" s="25">
        <f t="shared" ref="F39:F46" si="14">(D39*E39)/100</f>
        <v>1</v>
      </c>
      <c r="G39" s="31">
        <f>IF(F39&lt;0.49,1,IF(F39&lt;=0.59,2,IF(F39&lt;=0.74,3,IF(F39&lt;=0.89,4,5))))</f>
        <v>5</v>
      </c>
      <c r="H39" s="32" t="str">
        <f t="shared" si="0"/>
        <v>ดีเยี่ยม</v>
      </c>
    </row>
    <row r="40" spans="1:8" ht="34.5">
      <c r="A40" s="15" t="s">
        <v>51</v>
      </c>
      <c r="B40" s="139">
        <v>10</v>
      </c>
      <c r="C40" s="139">
        <v>13</v>
      </c>
      <c r="D40" s="22">
        <f t="shared" si="1"/>
        <v>76.92307692307692</v>
      </c>
      <c r="E40" s="3">
        <v>2</v>
      </c>
      <c r="F40" s="25">
        <f t="shared" si="14"/>
        <v>1.5384615384615383</v>
      </c>
      <c r="G40" s="31">
        <f>IF(F40&lt;0.99,1,IF(F40&lt;=1.19,2,IF(F40&lt;=1.49,3,IF(F40&lt;=1.79,4,5))))</f>
        <v>4</v>
      </c>
      <c r="H40" s="32" t="str">
        <f t="shared" si="0"/>
        <v>ดีมาก</v>
      </c>
    </row>
    <row r="41" spans="1:8" ht="34.5">
      <c r="A41" s="15" t="s">
        <v>52</v>
      </c>
      <c r="B41" s="139">
        <v>13</v>
      </c>
      <c r="C41" s="139">
        <v>13</v>
      </c>
      <c r="D41" s="22">
        <f t="shared" si="1"/>
        <v>100</v>
      </c>
      <c r="E41" s="3">
        <v>1</v>
      </c>
      <c r="F41" s="25">
        <f t="shared" si="14"/>
        <v>1</v>
      </c>
      <c r="G41" s="31">
        <f>IF(F41&lt;0.49,1,IF(F41&lt;=0.59,2,IF(F41&lt;=0.74,3,IF(F41&lt;=0.89,4,5))))</f>
        <v>5</v>
      </c>
      <c r="H41" s="32" t="str">
        <f t="shared" si="0"/>
        <v>ดีเยี่ยม</v>
      </c>
    </row>
    <row r="42" spans="1:8" ht="34.5">
      <c r="A42" s="15" t="s">
        <v>53</v>
      </c>
      <c r="B42" s="139">
        <v>10</v>
      </c>
      <c r="C42" s="139">
        <v>13</v>
      </c>
      <c r="D42" s="22">
        <f t="shared" si="1"/>
        <v>76.92307692307692</v>
      </c>
      <c r="E42" s="3">
        <v>1</v>
      </c>
      <c r="F42" s="25">
        <f t="shared" si="14"/>
        <v>0.76923076923076916</v>
      </c>
      <c r="G42" s="31">
        <f t="shared" ref="G42:G46" si="15">IF(F42&lt;0.49,1,IF(F42&lt;=0.59,2,IF(F42&lt;=0.74,3,IF(F42&lt;=0.89,4,5))))</f>
        <v>4</v>
      </c>
      <c r="H42" s="32" t="str">
        <f t="shared" si="0"/>
        <v>ดีมาก</v>
      </c>
    </row>
    <row r="43" spans="1:8" ht="34.5">
      <c r="A43" s="15" t="s">
        <v>54</v>
      </c>
      <c r="B43" s="139">
        <v>13</v>
      </c>
      <c r="C43" s="139">
        <v>13</v>
      </c>
      <c r="D43" s="22">
        <f t="shared" si="1"/>
        <v>100</v>
      </c>
      <c r="E43" s="3">
        <v>1</v>
      </c>
      <c r="F43" s="25">
        <f t="shared" si="14"/>
        <v>1</v>
      </c>
      <c r="G43" s="31">
        <f t="shared" si="15"/>
        <v>5</v>
      </c>
      <c r="H43" s="32" t="str">
        <f t="shared" si="0"/>
        <v>ดีเยี่ยม</v>
      </c>
    </row>
    <row r="44" spans="1:8" ht="34.5">
      <c r="A44" s="15" t="s">
        <v>55</v>
      </c>
      <c r="B44" s="139">
        <v>9</v>
      </c>
      <c r="C44" s="139">
        <v>13</v>
      </c>
      <c r="D44" s="22">
        <f t="shared" si="1"/>
        <v>69.230769230769226</v>
      </c>
      <c r="E44" s="3">
        <v>1</v>
      </c>
      <c r="F44" s="25">
        <f t="shared" si="14"/>
        <v>0.69230769230769229</v>
      </c>
      <c r="G44" s="31">
        <f t="shared" si="15"/>
        <v>3</v>
      </c>
      <c r="H44" s="32" t="str">
        <f t="shared" si="0"/>
        <v>ดี</v>
      </c>
    </row>
    <row r="45" spans="1:8" ht="17.25">
      <c r="A45" s="13" t="s">
        <v>56</v>
      </c>
      <c r="B45" s="139">
        <v>13</v>
      </c>
      <c r="C45" s="139">
        <v>13</v>
      </c>
      <c r="D45" s="22">
        <f t="shared" si="1"/>
        <v>100</v>
      </c>
      <c r="E45" s="3">
        <v>1</v>
      </c>
      <c r="F45" s="25">
        <f t="shared" si="14"/>
        <v>1</v>
      </c>
      <c r="G45" s="31">
        <f t="shared" si="15"/>
        <v>5</v>
      </c>
      <c r="H45" s="32" t="str">
        <f t="shared" si="0"/>
        <v>ดีเยี่ยม</v>
      </c>
    </row>
    <row r="46" spans="1:8" ht="17.25">
      <c r="A46" s="13" t="s">
        <v>57</v>
      </c>
      <c r="B46" s="139">
        <v>13</v>
      </c>
      <c r="C46" s="139">
        <v>13</v>
      </c>
      <c r="D46" s="22">
        <f t="shared" si="1"/>
        <v>100</v>
      </c>
      <c r="E46" s="3">
        <v>1</v>
      </c>
      <c r="F46" s="25">
        <f t="shared" si="14"/>
        <v>1</v>
      </c>
      <c r="G46" s="31">
        <f t="shared" si="15"/>
        <v>5</v>
      </c>
      <c r="H46" s="32" t="str">
        <f t="shared" si="0"/>
        <v>ดีเยี่ยม</v>
      </c>
    </row>
    <row r="47" spans="1:8" ht="33.75">
      <c r="A47" s="12" t="s">
        <v>58</v>
      </c>
      <c r="B47" s="9"/>
      <c r="C47" s="9"/>
      <c r="D47" s="9"/>
      <c r="E47" s="3">
        <f>E48+E49+E50+E51+E52+E53</f>
        <v>10</v>
      </c>
      <c r="F47" s="27">
        <f>F48+F49+F50+F51+F52+F53</f>
        <v>9.1999999999999993</v>
      </c>
      <c r="G47" s="33">
        <f>IF(F47&lt;4.99,1,IF(F47&lt;=5.99,2,IF(F47&lt;=7.49,3,IF(F47&lt;=8.99,4,5))))</f>
        <v>5</v>
      </c>
      <c r="H47" s="34" t="str">
        <f t="shared" si="0"/>
        <v>ดีเยี่ยม</v>
      </c>
    </row>
    <row r="48" spans="1:8" ht="17.25">
      <c r="A48" s="13" t="s">
        <v>59</v>
      </c>
      <c r="B48" s="9"/>
      <c r="C48" s="9"/>
      <c r="D48" s="139">
        <v>5</v>
      </c>
      <c r="E48" s="3">
        <v>1</v>
      </c>
      <c r="F48" s="25">
        <f>(D48*E48)/5</f>
        <v>1</v>
      </c>
      <c r="G48" s="31">
        <f>IF(F48&lt;0.2,1,IF(F48&lt;=0.4,2,IF(F48&lt;=0.6,3,IF(F48&lt;=0.8,4,5))))</f>
        <v>5</v>
      </c>
      <c r="H48" s="32" t="str">
        <f t="shared" si="0"/>
        <v>ดีเยี่ยม</v>
      </c>
    </row>
    <row r="49" spans="1:8" ht="34.5">
      <c r="A49" s="15" t="s">
        <v>60</v>
      </c>
      <c r="B49" s="9"/>
      <c r="C49" s="9"/>
      <c r="D49" s="139">
        <v>5</v>
      </c>
      <c r="E49" s="3">
        <v>2</v>
      </c>
      <c r="F49" s="25">
        <f t="shared" ref="F49:F53" si="16">(D49*E49)/5</f>
        <v>2</v>
      </c>
      <c r="G49" s="31">
        <f>IF(F49&lt;0.4,1,IF(F49&lt;=0.8,2,IF(F49&lt;=1.2,3,IF(F49&lt;=1.6,4,5))))</f>
        <v>5</v>
      </c>
      <c r="H49" s="32" t="str">
        <f t="shared" si="0"/>
        <v>ดีเยี่ยม</v>
      </c>
    </row>
    <row r="50" spans="1:8" ht="34.5">
      <c r="A50" s="15" t="s">
        <v>61</v>
      </c>
      <c r="B50" s="9"/>
      <c r="C50" s="9"/>
      <c r="D50" s="139">
        <v>4</v>
      </c>
      <c r="E50" s="3">
        <v>2</v>
      </c>
      <c r="F50" s="25">
        <f t="shared" si="16"/>
        <v>1.6</v>
      </c>
      <c r="G50" s="31">
        <f t="shared" ref="G50:G51" si="17">IF(F50&lt;0.4,1,IF(F50&lt;=0.8,2,IF(F50&lt;=1.2,3,IF(F50&lt;=1.6,4,5))))</f>
        <v>4</v>
      </c>
      <c r="H50" s="32" t="str">
        <f t="shared" si="0"/>
        <v>ดีมาก</v>
      </c>
    </row>
    <row r="51" spans="1:8" ht="17.25">
      <c r="A51" s="13" t="s">
        <v>62</v>
      </c>
      <c r="B51" s="9"/>
      <c r="C51" s="9"/>
      <c r="D51" s="139">
        <v>4</v>
      </c>
      <c r="E51" s="3">
        <v>2</v>
      </c>
      <c r="F51" s="25">
        <f t="shared" si="16"/>
        <v>1.6</v>
      </c>
      <c r="G51" s="31">
        <f t="shared" si="17"/>
        <v>4</v>
      </c>
      <c r="H51" s="32" t="str">
        <f t="shared" si="0"/>
        <v>ดีมาก</v>
      </c>
    </row>
    <row r="52" spans="1:8" ht="17.25">
      <c r="A52" s="13" t="s">
        <v>63</v>
      </c>
      <c r="B52" s="9"/>
      <c r="C52" s="9"/>
      <c r="D52" s="139">
        <v>5</v>
      </c>
      <c r="E52" s="3">
        <v>1</v>
      </c>
      <c r="F52" s="25">
        <f t="shared" si="16"/>
        <v>1</v>
      </c>
      <c r="G52" s="31">
        <f>IF(F52&lt;0.2,1,IF(F52&lt;=0.4,2,IF(F52&lt;=0.6,3,IF(F52&lt;=0.8,4,5))))</f>
        <v>5</v>
      </c>
      <c r="H52" s="32" t="str">
        <f t="shared" si="0"/>
        <v>ดีเยี่ยม</v>
      </c>
    </row>
    <row r="53" spans="1:8" ht="34.5">
      <c r="A53" s="15" t="s">
        <v>64</v>
      </c>
      <c r="B53" s="9"/>
      <c r="C53" s="9"/>
      <c r="D53" s="139">
        <v>5</v>
      </c>
      <c r="E53" s="3">
        <v>2</v>
      </c>
      <c r="F53" s="25">
        <f t="shared" si="16"/>
        <v>2</v>
      </c>
      <c r="G53" s="31">
        <f>IF(F53&lt;0.4,1,IF(F53&lt;=0.8,2,IF(F53&lt;=1.2,3,IF(F53&lt;=1.6,4,5))))</f>
        <v>5</v>
      </c>
      <c r="H53" s="32" t="str">
        <f t="shared" si="0"/>
        <v>ดีเยี่ยม</v>
      </c>
    </row>
    <row r="54" spans="1:8" ht="33" customHeight="1">
      <c r="A54" s="12" t="s">
        <v>65</v>
      </c>
      <c r="B54" s="9"/>
      <c r="C54" s="9"/>
      <c r="D54" s="9"/>
      <c r="E54" s="29">
        <f>E55+E56+E57</f>
        <v>5</v>
      </c>
      <c r="F54" s="27">
        <f>F55+F56+F57</f>
        <v>3.6000000000000005</v>
      </c>
      <c r="G54" s="33">
        <f t="shared" si="4"/>
        <v>3</v>
      </c>
      <c r="H54" s="34" t="str">
        <f t="shared" si="0"/>
        <v>ดี</v>
      </c>
    </row>
    <row r="55" spans="1:8" ht="17.25">
      <c r="A55" s="13" t="s">
        <v>66</v>
      </c>
      <c r="B55" s="9"/>
      <c r="C55" s="9"/>
      <c r="D55" s="139">
        <v>4</v>
      </c>
      <c r="E55" s="3">
        <v>2</v>
      </c>
      <c r="F55" s="25">
        <f>(D55*E55)/5</f>
        <v>1.6</v>
      </c>
      <c r="G55" s="31">
        <f>IF(F55&lt;0.4,1,IF(F55&lt;=0.8,2,IF(F55&lt;=1.2,3,IF(F55&lt;=1.6,4,5))))</f>
        <v>4</v>
      </c>
      <c r="H55" s="32" t="str">
        <f t="shared" si="0"/>
        <v>ดีมาก</v>
      </c>
    </row>
    <row r="56" spans="1:8" ht="30.75" customHeight="1">
      <c r="A56" s="15" t="s">
        <v>67</v>
      </c>
      <c r="B56" s="9"/>
      <c r="C56" s="9"/>
      <c r="D56" s="139">
        <v>4</v>
      </c>
      <c r="E56" s="3">
        <v>1</v>
      </c>
      <c r="F56" s="25">
        <f t="shared" ref="F56:F57" si="18">(D56*E56)/5</f>
        <v>0.8</v>
      </c>
      <c r="G56" s="31">
        <f>IF(F56&lt;0.2,1,IF(F56&lt;=0.4,2,IF(F56&lt;=0.6,3,IF(F56&lt;=0.8,4,5))))</f>
        <v>4</v>
      </c>
      <c r="H56" s="32" t="str">
        <f t="shared" si="0"/>
        <v>ดีมาก</v>
      </c>
    </row>
    <row r="57" spans="1:8" ht="17.25">
      <c r="A57" s="13" t="s">
        <v>40</v>
      </c>
      <c r="B57" s="9"/>
      <c r="C57" s="9"/>
      <c r="D57" s="139">
        <v>3</v>
      </c>
      <c r="E57" s="3">
        <v>2</v>
      </c>
      <c r="F57" s="25">
        <f t="shared" si="18"/>
        <v>1.2</v>
      </c>
      <c r="G57" s="31">
        <f>IF(F57&lt;0.4,1,IF(F57&lt;=0.8,2,IF(F57&lt;=1.2,3,IF(F57&lt;=1.6,4,5))))</f>
        <v>3</v>
      </c>
      <c r="H57" s="32" t="str">
        <f t="shared" si="0"/>
        <v>ดี</v>
      </c>
    </row>
    <row r="58" spans="1:8" ht="33.75">
      <c r="A58" s="12" t="s">
        <v>68</v>
      </c>
      <c r="B58" s="9"/>
      <c r="C58" s="9"/>
      <c r="D58" s="9"/>
      <c r="E58" s="29">
        <f>E59+E60+E61+E62+E63+E64</f>
        <v>10</v>
      </c>
      <c r="F58" s="27">
        <f>F59+F60+F61+F62+F63+F64</f>
        <v>8.8000000000000007</v>
      </c>
      <c r="G58" s="33">
        <f>IF(F58&lt;4.99,1,IF(F58&lt;=5.99,2,IF(F58&lt;=7.49,3,IF(F58&lt;=8.99,4,5))))</f>
        <v>4</v>
      </c>
      <c r="H58" s="34" t="str">
        <f t="shared" si="0"/>
        <v>ดีมาก</v>
      </c>
    </row>
    <row r="59" spans="1:8" ht="17.25">
      <c r="A59" s="13" t="s">
        <v>41</v>
      </c>
      <c r="B59" s="9"/>
      <c r="C59" s="9"/>
      <c r="D59" s="139">
        <v>5</v>
      </c>
      <c r="E59" s="3">
        <v>2</v>
      </c>
      <c r="F59" s="25">
        <f>(D59*E59)/5</f>
        <v>2</v>
      </c>
      <c r="G59" s="31">
        <f>IF(F59&lt;0.4,1,IF(F59&lt;=0.8,2,IF(F59&lt;=1.2,3,IF(F59&lt;=1.6,4,5))))</f>
        <v>5</v>
      </c>
      <c r="H59" s="32" t="str">
        <f t="shared" si="0"/>
        <v>ดีเยี่ยม</v>
      </c>
    </row>
    <row r="60" spans="1:8" ht="34.5">
      <c r="A60" s="15" t="s">
        <v>69</v>
      </c>
      <c r="B60" s="9"/>
      <c r="C60" s="9"/>
      <c r="D60" s="139">
        <v>3</v>
      </c>
      <c r="E60" s="3">
        <v>2</v>
      </c>
      <c r="F60" s="25">
        <f t="shared" ref="F60:F64" si="19">(D60*E60)/5</f>
        <v>1.2</v>
      </c>
      <c r="G60" s="31">
        <f>IF(F60&lt;0.4,1,IF(F60&lt;=0.8,2,IF(F60&lt;=1.2,3,IF(F60&lt;=1.6,4,5))))</f>
        <v>3</v>
      </c>
      <c r="H60" s="32" t="str">
        <f t="shared" si="0"/>
        <v>ดี</v>
      </c>
    </row>
    <row r="61" spans="1:8" ht="34.5" customHeight="1">
      <c r="A61" s="15" t="s">
        <v>70</v>
      </c>
      <c r="B61" s="9"/>
      <c r="C61" s="9"/>
      <c r="D61" s="139">
        <v>5</v>
      </c>
      <c r="E61" s="3">
        <v>1</v>
      </c>
      <c r="F61" s="25">
        <f t="shared" si="19"/>
        <v>1</v>
      </c>
      <c r="G61" s="31">
        <f>IF(F61&lt;0.2,1,IF(F61&lt;=0.4,2,IF(F61&lt;=0.6,3,IF(F61&lt;=0.8,4,5))))</f>
        <v>5</v>
      </c>
      <c r="H61" s="32" t="str">
        <f t="shared" si="0"/>
        <v>ดีเยี่ยม</v>
      </c>
    </row>
    <row r="62" spans="1:8" ht="34.5">
      <c r="A62" s="15" t="s">
        <v>71</v>
      </c>
      <c r="B62" s="9"/>
      <c r="C62" s="9"/>
      <c r="D62" s="139">
        <v>5</v>
      </c>
      <c r="E62" s="3">
        <v>1</v>
      </c>
      <c r="F62" s="25">
        <f t="shared" si="19"/>
        <v>1</v>
      </c>
      <c r="G62" s="31">
        <f>IF(F62&lt;0.2,1,IF(F62&lt;=0.4,2,IF(F62&lt;=0.6,3,IF(F62&lt;=0.8,4,5))))</f>
        <v>5</v>
      </c>
      <c r="H62" s="32" t="str">
        <f t="shared" si="0"/>
        <v>ดีเยี่ยม</v>
      </c>
    </row>
    <row r="63" spans="1:8" ht="34.5">
      <c r="A63" s="15" t="s">
        <v>72</v>
      </c>
      <c r="B63" s="9"/>
      <c r="C63" s="9"/>
      <c r="D63" s="139">
        <v>4</v>
      </c>
      <c r="E63" s="3">
        <v>2</v>
      </c>
      <c r="F63" s="25">
        <f t="shared" si="19"/>
        <v>1.6</v>
      </c>
      <c r="G63" s="31">
        <f>IF(F63&lt;0.4,1,IF(F63&lt;=0.8,2,IF(F63&lt;=1.2,3,IF(F63&lt;=1.6,4,5))))</f>
        <v>4</v>
      </c>
      <c r="H63" s="32" t="str">
        <f t="shared" si="0"/>
        <v>ดีมาก</v>
      </c>
    </row>
    <row r="64" spans="1:8" ht="17.25">
      <c r="A64" s="13" t="s">
        <v>73</v>
      </c>
      <c r="B64" s="9"/>
      <c r="C64" s="9"/>
      <c r="D64" s="139">
        <v>5</v>
      </c>
      <c r="E64" s="3">
        <v>2</v>
      </c>
      <c r="F64" s="25">
        <f t="shared" si="19"/>
        <v>2</v>
      </c>
      <c r="G64" s="31">
        <f>IF(F64&lt;0.4,1,IF(F64&lt;=0.8,2,IF(F64&lt;=1.2,3,IF(F64&lt;=1.6,4,5))))</f>
        <v>5</v>
      </c>
      <c r="H64" s="32" t="str">
        <f t="shared" si="0"/>
        <v>ดีเยี่ยม</v>
      </c>
    </row>
    <row r="65" spans="1:8" ht="33" customHeight="1">
      <c r="A65" s="12" t="s">
        <v>74</v>
      </c>
      <c r="B65" s="9"/>
      <c r="C65" s="9"/>
      <c r="D65" s="9"/>
      <c r="E65" s="29">
        <f>E66+E67+E68</f>
        <v>10</v>
      </c>
      <c r="F65" s="27">
        <f>F66+F67+F68</f>
        <v>8</v>
      </c>
      <c r="G65" s="33">
        <f>IF(F65&lt;4.99,1,IF(F65&lt;=5.99,2,IF(F65&lt;=7.49,3,IF(F65&lt;=8.99,4,5))))</f>
        <v>4</v>
      </c>
      <c r="H65" s="34" t="str">
        <f t="shared" si="0"/>
        <v>ดีมาก</v>
      </c>
    </row>
    <row r="66" spans="1:8" ht="51.75" customHeight="1">
      <c r="A66" s="15" t="s">
        <v>75</v>
      </c>
      <c r="B66" s="9"/>
      <c r="C66" s="9"/>
      <c r="D66" s="139">
        <v>4</v>
      </c>
      <c r="E66" s="3">
        <v>4</v>
      </c>
      <c r="F66" s="25">
        <f>(D66*E66)/5</f>
        <v>3.2</v>
      </c>
      <c r="G66" s="31">
        <f>IF(F66&lt;0.8,1,IF(F66&lt;=1.6,2,IF(F66&lt;=2.4,3,IF(F66&lt;=3.2,4,5))))</f>
        <v>4</v>
      </c>
      <c r="H66" s="32" t="str">
        <f t="shared" si="0"/>
        <v>ดีมาก</v>
      </c>
    </row>
    <row r="67" spans="1:8" ht="17.25">
      <c r="A67" s="13" t="s">
        <v>76</v>
      </c>
      <c r="B67" s="9"/>
      <c r="C67" s="9"/>
      <c r="D67" s="139">
        <v>4</v>
      </c>
      <c r="E67" s="3">
        <v>3</v>
      </c>
      <c r="F67" s="25">
        <f t="shared" ref="F67:F68" si="20">(D67*E67)/5</f>
        <v>2.4</v>
      </c>
      <c r="G67" s="31">
        <f>IF(F67&lt;0.6,1,IF(F67&lt;=1.2,2,IF(F67&lt;=1.8,3,IF(F67&lt;=2.4,4,5))))</f>
        <v>4</v>
      </c>
      <c r="H67" s="32" t="str">
        <f t="shared" si="0"/>
        <v>ดีมาก</v>
      </c>
    </row>
    <row r="68" spans="1:8" ht="33" customHeight="1">
      <c r="A68" s="15" t="s">
        <v>77</v>
      </c>
      <c r="B68" s="9"/>
      <c r="C68" s="9"/>
      <c r="D68" s="139">
        <v>4</v>
      </c>
      <c r="E68" s="3">
        <v>3</v>
      </c>
      <c r="F68" s="25">
        <f t="shared" si="20"/>
        <v>2.4</v>
      </c>
      <c r="G68" s="31">
        <f>IF(F68&lt;0.6,1,IF(F68&lt;=1.2,2,IF(F68&lt;=1.8,3,IF(F68&lt;=2.4,4,5))))</f>
        <v>4</v>
      </c>
      <c r="H68" s="32" t="str">
        <f t="shared" si="0"/>
        <v>ดีมาก</v>
      </c>
    </row>
    <row r="69" spans="1:8" ht="33.75">
      <c r="A69" s="12" t="s">
        <v>78</v>
      </c>
      <c r="B69" s="9"/>
      <c r="C69" s="9"/>
      <c r="D69" s="9"/>
      <c r="E69" s="29">
        <f>E70+E71+E72+E73+E74+E75</f>
        <v>5</v>
      </c>
      <c r="F69" s="27">
        <f>F70+F71+F72+F73+F74+F75</f>
        <v>5</v>
      </c>
      <c r="G69" s="33">
        <f t="shared" ref="G69:G85" si="21">IF(F69&lt;2.49,1,IF(F69&lt;=2.99,2,IF(F69&lt;=3.74,3,IF(F69&lt;=4.49,4,5))))</f>
        <v>5</v>
      </c>
      <c r="H69" s="34" t="str">
        <f t="shared" ref="H69:H87" si="22">IF(G69&gt;=5,"ดีเยี่ยม",IF(G69&gt;=4,"ดีมาก",IF(G69&gt;=3,"ดี",IF(G69&gt;=2,"พอใช้","ปรับปรุง"))))</f>
        <v>ดีเยี่ยม</v>
      </c>
    </row>
    <row r="70" spans="1:8" ht="17.25">
      <c r="A70" s="13" t="s">
        <v>42</v>
      </c>
      <c r="B70" s="9"/>
      <c r="C70" s="9"/>
      <c r="D70" s="139">
        <v>5</v>
      </c>
      <c r="E70" s="3">
        <v>1</v>
      </c>
      <c r="F70" s="25">
        <f>(D70*E70)/5</f>
        <v>1</v>
      </c>
      <c r="G70" s="31">
        <f>IF(F70&lt;0.2,1,IF(F70&lt;=0.4,2,IF(F70&lt;=0.6,3,IF(F70&lt;=0.8,4,5))))</f>
        <v>5</v>
      </c>
      <c r="H70" s="32" t="str">
        <f t="shared" si="22"/>
        <v>ดีเยี่ยม</v>
      </c>
    </row>
    <row r="71" spans="1:8" ht="34.5">
      <c r="A71" s="15" t="s">
        <v>79</v>
      </c>
      <c r="B71" s="9"/>
      <c r="C71" s="9"/>
      <c r="D71" s="139">
        <v>5</v>
      </c>
      <c r="E71" s="3">
        <v>1</v>
      </c>
      <c r="F71" s="25">
        <f t="shared" ref="F71:F75" si="23">(D71*E71)/5</f>
        <v>1</v>
      </c>
      <c r="G71" s="31">
        <f t="shared" ref="G71:G72" si="24">IF(F71&lt;0.2,1,IF(F71&lt;=0.4,2,IF(F71&lt;=0.6,3,IF(F71&lt;=0.8,4,5))))</f>
        <v>5</v>
      </c>
      <c r="H71" s="32" t="str">
        <f t="shared" si="22"/>
        <v>ดีเยี่ยม</v>
      </c>
    </row>
    <row r="72" spans="1:8" ht="34.5">
      <c r="A72" s="15" t="s">
        <v>80</v>
      </c>
      <c r="B72" s="9"/>
      <c r="C72" s="9"/>
      <c r="D72" s="139">
        <v>5</v>
      </c>
      <c r="E72" s="3">
        <v>1</v>
      </c>
      <c r="F72" s="25">
        <f t="shared" si="23"/>
        <v>1</v>
      </c>
      <c r="G72" s="31">
        <f t="shared" si="24"/>
        <v>5</v>
      </c>
      <c r="H72" s="32" t="str">
        <f t="shared" si="22"/>
        <v>ดีเยี่ยม</v>
      </c>
    </row>
    <row r="73" spans="1:8" ht="34.5">
      <c r="A73" s="15" t="s">
        <v>81</v>
      </c>
      <c r="B73" s="9"/>
      <c r="C73" s="9"/>
      <c r="D73" s="139">
        <v>5</v>
      </c>
      <c r="E73" s="3">
        <v>0.5</v>
      </c>
      <c r="F73" s="25">
        <f t="shared" si="23"/>
        <v>0.5</v>
      </c>
      <c r="G73" s="31">
        <f>IF(F73&lt;0.1,1,IF(F73&lt;=0.2,2,IF(F73&lt;=0.3,3,IF(F73&lt;=0.4,4,5))))</f>
        <v>5</v>
      </c>
      <c r="H73" s="32" t="str">
        <f t="shared" si="22"/>
        <v>ดีเยี่ยม</v>
      </c>
    </row>
    <row r="74" spans="1:8" ht="34.5">
      <c r="A74" s="15" t="s">
        <v>82</v>
      </c>
      <c r="B74" s="9"/>
      <c r="C74" s="9"/>
      <c r="D74" s="139">
        <v>5</v>
      </c>
      <c r="E74" s="3">
        <v>0.5</v>
      </c>
      <c r="F74" s="25">
        <f t="shared" si="23"/>
        <v>0.5</v>
      </c>
      <c r="G74" s="31">
        <f>IF(F74&lt;0.1,1,IF(F74&lt;=0.2,2,IF(F74&lt;=0.3,3,IF(F74&lt;=0.4,4,5))))</f>
        <v>5</v>
      </c>
      <c r="H74" s="32" t="str">
        <f t="shared" si="22"/>
        <v>ดีเยี่ยม</v>
      </c>
    </row>
    <row r="75" spans="1:8" ht="17.25">
      <c r="A75" s="13" t="s">
        <v>43</v>
      </c>
      <c r="B75" s="9"/>
      <c r="C75" s="9"/>
      <c r="D75" s="139">
        <v>5</v>
      </c>
      <c r="E75" s="3">
        <v>1</v>
      </c>
      <c r="F75" s="25">
        <f t="shared" si="23"/>
        <v>1</v>
      </c>
      <c r="G75" s="31">
        <f>IF(F75&lt;0.2,1,IF(F75&lt;=0.4,2,IF(F75&lt;=0.6,3,IF(F75&lt;=0.8,4,5))))</f>
        <v>5</v>
      </c>
      <c r="H75" s="32" t="str">
        <f t="shared" si="22"/>
        <v>ดีเยี่ยม</v>
      </c>
    </row>
    <row r="76" spans="1:8" ht="16.5">
      <c r="A76" s="17" t="s">
        <v>45</v>
      </c>
      <c r="B76" s="21"/>
      <c r="C76" s="21"/>
      <c r="D76" s="21"/>
      <c r="E76" s="21">
        <f>E77</f>
        <v>10</v>
      </c>
      <c r="F76" s="26">
        <f>F77</f>
        <v>8</v>
      </c>
      <c r="G76" s="33">
        <f>IF(F76&lt;4.99,1,IF(F76&lt;=5.99,2,IF(F76&lt;=7.49,3,IF(F76&lt;=8.99,4,5))))</f>
        <v>4</v>
      </c>
      <c r="H76" s="34" t="str">
        <f t="shared" si="22"/>
        <v>ดีมาก</v>
      </c>
    </row>
    <row r="77" spans="1:8" ht="33">
      <c r="A77" s="12" t="s">
        <v>83</v>
      </c>
      <c r="B77" s="9"/>
      <c r="C77" s="9"/>
      <c r="D77" s="9"/>
      <c r="E77" s="29">
        <f>E78+E79</f>
        <v>10</v>
      </c>
      <c r="F77" s="27">
        <f>F78+F79</f>
        <v>8</v>
      </c>
      <c r="G77" s="33">
        <f>IF(F77&lt;4.99,1,IF(F77&lt;=5.99,2,IF(F77&lt;=7.49,3,IF(F77&lt;=8.99,4,5))))</f>
        <v>4</v>
      </c>
      <c r="H77" s="34" t="str">
        <f t="shared" si="22"/>
        <v>ดีมาก</v>
      </c>
    </row>
    <row r="78" spans="1:8" ht="50.25" customHeight="1">
      <c r="A78" s="15" t="s">
        <v>84</v>
      </c>
      <c r="B78" s="9"/>
      <c r="C78" s="9"/>
      <c r="D78" s="139">
        <v>4</v>
      </c>
      <c r="E78" s="3">
        <v>5</v>
      </c>
      <c r="F78" s="25">
        <f>(D78*E78)/5</f>
        <v>4</v>
      </c>
      <c r="G78" s="31">
        <f>IF(F78&lt;1,1,IF(F78&lt;=2,2,IF(F78&lt;=3,3,IF(F78&lt;=4,4,5))))</f>
        <v>4</v>
      </c>
      <c r="H78" s="32" t="str">
        <f t="shared" si="22"/>
        <v>ดีมาก</v>
      </c>
    </row>
    <row r="79" spans="1:8" ht="34.5">
      <c r="A79" s="15" t="s">
        <v>85</v>
      </c>
      <c r="B79" s="9"/>
      <c r="C79" s="9"/>
      <c r="D79" s="139">
        <v>4</v>
      </c>
      <c r="E79" s="3">
        <v>5</v>
      </c>
      <c r="F79" s="25">
        <f>(D79*E79)/5</f>
        <v>4</v>
      </c>
      <c r="G79" s="31">
        <f>IF(F79&lt;1,1,IF(F79&lt;=2,2,IF(F79&lt;=3,3,IF(F79&lt;=4,4,5))))</f>
        <v>4</v>
      </c>
      <c r="H79" s="32" t="str">
        <f t="shared" si="22"/>
        <v>ดีมาก</v>
      </c>
    </row>
    <row r="80" spans="1:8" ht="17.25">
      <c r="A80" s="17" t="s">
        <v>47</v>
      </c>
      <c r="B80" s="21"/>
      <c r="C80" s="21"/>
      <c r="D80" s="21"/>
      <c r="E80" s="21">
        <f>E81</f>
        <v>5</v>
      </c>
      <c r="F80" s="26">
        <f>F81</f>
        <v>1</v>
      </c>
      <c r="G80" s="35">
        <f t="shared" si="21"/>
        <v>1</v>
      </c>
      <c r="H80" s="36" t="str">
        <f t="shared" si="22"/>
        <v>ปรับปรุง</v>
      </c>
    </row>
    <row r="81" spans="1:8" ht="33">
      <c r="A81" s="12" t="s">
        <v>86</v>
      </c>
      <c r="B81" s="9"/>
      <c r="C81" s="9"/>
      <c r="D81" s="9"/>
      <c r="E81" s="29">
        <f>E82+E83</f>
        <v>5</v>
      </c>
      <c r="F81" s="27">
        <f>F82+F83</f>
        <v>1</v>
      </c>
      <c r="G81" s="33">
        <f t="shared" si="21"/>
        <v>1</v>
      </c>
      <c r="H81" s="34" t="str">
        <f t="shared" si="22"/>
        <v>ปรับปรุง</v>
      </c>
    </row>
    <row r="82" spans="1:8" ht="36.75" customHeight="1">
      <c r="A82" s="19" t="s">
        <v>88</v>
      </c>
      <c r="B82" s="9"/>
      <c r="C82" s="9"/>
      <c r="D82" s="139">
        <v>1</v>
      </c>
      <c r="E82" s="3">
        <v>3</v>
      </c>
      <c r="F82" s="25">
        <f>(D82*E82)/5</f>
        <v>0.6</v>
      </c>
      <c r="G82" s="31">
        <f>IF(F82&lt;0.6,1,IF(F82&lt;=1.2,2,IF(F82&lt;=1.8,3,IF(F82&lt;=2.4,4,5))))</f>
        <v>2</v>
      </c>
      <c r="H82" s="32" t="str">
        <f t="shared" si="22"/>
        <v>พอใช้</v>
      </c>
    </row>
    <row r="83" spans="1:8" ht="34.5">
      <c r="A83" s="19" t="s">
        <v>92</v>
      </c>
      <c r="B83" s="9"/>
      <c r="C83" s="9"/>
      <c r="D83" s="139">
        <v>1</v>
      </c>
      <c r="E83" s="3">
        <v>2</v>
      </c>
      <c r="F83" s="25">
        <f>(D83*E83)/5</f>
        <v>0.4</v>
      </c>
      <c r="G83" s="31">
        <f>IF(F83&lt;0.4,1,IF(F83&lt;=0.8,2,IF(F83&lt;=1.2,3,IF(F83&lt;=1.6,4,5))))</f>
        <v>2</v>
      </c>
      <c r="H83" s="32" t="str">
        <f t="shared" si="22"/>
        <v>พอใช้</v>
      </c>
    </row>
    <row r="84" spans="1:8" ht="16.5">
      <c r="A84" s="17" t="s">
        <v>44</v>
      </c>
      <c r="B84" s="21"/>
      <c r="C84" s="21"/>
      <c r="D84" s="21"/>
      <c r="E84" s="21">
        <f>E85</f>
        <v>5</v>
      </c>
      <c r="F84" s="26">
        <f>F85</f>
        <v>1</v>
      </c>
      <c r="G84" s="35">
        <f t="shared" si="21"/>
        <v>1</v>
      </c>
      <c r="H84" s="36" t="str">
        <f t="shared" si="22"/>
        <v>ปรับปรุง</v>
      </c>
    </row>
    <row r="85" spans="1:8" ht="49.5">
      <c r="A85" s="12" t="s">
        <v>89</v>
      </c>
      <c r="B85" s="9"/>
      <c r="C85" s="9"/>
      <c r="D85" s="9"/>
      <c r="E85" s="29">
        <f>E86+E87</f>
        <v>5</v>
      </c>
      <c r="F85" s="27">
        <f>F86+F87</f>
        <v>1</v>
      </c>
      <c r="G85" s="33">
        <f t="shared" si="21"/>
        <v>1</v>
      </c>
      <c r="H85" s="34" t="str">
        <f t="shared" si="22"/>
        <v>ปรับปรุง</v>
      </c>
    </row>
    <row r="86" spans="1:8" ht="34.5">
      <c r="A86" s="19" t="s">
        <v>90</v>
      </c>
      <c r="B86" s="9"/>
      <c r="C86" s="9"/>
      <c r="D86" s="139">
        <v>1</v>
      </c>
      <c r="E86" s="3">
        <v>3</v>
      </c>
      <c r="F86" s="25">
        <f>(D86*E86)/5</f>
        <v>0.6</v>
      </c>
      <c r="G86" s="31">
        <f>IF(F86&lt;0.6,1,IF(F86&lt;=1.2,2,IF(F86&lt;=1.8,3,IF(F86&lt;=2.4,4,5))))</f>
        <v>2</v>
      </c>
      <c r="H86" s="32" t="str">
        <f t="shared" si="22"/>
        <v>พอใช้</v>
      </c>
    </row>
    <row r="87" spans="1:8" ht="17.25">
      <c r="A87" s="18" t="s">
        <v>87</v>
      </c>
      <c r="B87" s="9"/>
      <c r="C87" s="9"/>
      <c r="D87" s="139">
        <v>1</v>
      </c>
      <c r="E87" s="3">
        <v>2</v>
      </c>
      <c r="F87" s="25">
        <f>(D87*E87)/5</f>
        <v>0.4</v>
      </c>
      <c r="G87" s="31">
        <f>IF(F87&lt;0.4,1,IF(F87&lt;=0.8,2,IF(F87&lt;=1.2,3,IF(F87&lt;=1.6,4,5))))</f>
        <v>2</v>
      </c>
      <c r="H87" s="32" t="str">
        <f t="shared" si="22"/>
        <v>พอใช้</v>
      </c>
    </row>
    <row r="88" spans="1:8" ht="15">
      <c r="E88" s="29">
        <f>E3+E36+E76+E80+E84</f>
        <v>100</v>
      </c>
      <c r="F88" s="29">
        <f>F3+F36+F76+F80+F84</f>
        <v>76.437089201877939</v>
      </c>
      <c r="G88" s="5">
        <f>IF(F88&lt;49.99,1,IF(F88&lt;=59.99,2,IF(F88&lt;=74.99,3,IF(F88&lt;=89.99,4,5))))</f>
        <v>4</v>
      </c>
      <c r="H88" s="3" t="str">
        <f>IF(G88&gt;=5,"ดีเยี่ยม",IF(G88&gt;=4,"ดีมาก",IF(G88&gt;=3,"ดี",IF(G88&gt;=2,"พอใช้","ปรับปรุง"))))</f>
        <v>ดีมาก</v>
      </c>
    </row>
  </sheetData>
  <sheetProtection password="CF7A" sheet="1" objects="1" scenarios="1"/>
  <mergeCells count="1">
    <mergeCell ref="A1:H1"/>
  </mergeCells>
  <pageMargins left="0.11811023622047245" right="0.11811023622047245" top="0.15748031496062992" bottom="0.15748031496062992" header="0.19685039370078741" footer="0.19685039370078741"/>
  <pageSetup paperSize="9" scale="9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D117"/>
  <sheetViews>
    <sheetView topLeftCell="A85" workbookViewId="0">
      <selection activeCell="D99" sqref="D99"/>
    </sheetView>
  </sheetViews>
  <sheetFormatPr defaultRowHeight="14.25"/>
  <cols>
    <col min="1" max="1" width="42.75" style="113" customWidth="1"/>
    <col min="2" max="2" width="10.5" style="131" customWidth="1"/>
    <col min="3" max="3" width="11.625" style="131" customWidth="1"/>
    <col min="4" max="4" width="11.125" style="131" customWidth="1"/>
    <col min="5" max="16384" width="9" style="113"/>
  </cols>
  <sheetData>
    <row r="1" spans="1:4" ht="15">
      <c r="A1" s="181" t="s">
        <v>230</v>
      </c>
      <c r="B1" s="181"/>
      <c r="C1" s="181"/>
      <c r="D1" s="181"/>
    </row>
    <row r="2" spans="1:4">
      <c r="A2" s="182" t="s">
        <v>1</v>
      </c>
      <c r="B2" s="180" t="s">
        <v>203</v>
      </c>
      <c r="C2" s="180"/>
      <c r="D2" s="180"/>
    </row>
    <row r="3" spans="1:4" ht="23.25">
      <c r="A3" s="182"/>
      <c r="B3" s="133" t="s">
        <v>204</v>
      </c>
      <c r="C3" s="133" t="s">
        <v>205</v>
      </c>
      <c r="D3" s="133" t="s">
        <v>206</v>
      </c>
    </row>
    <row r="4" spans="1:4">
      <c r="A4" s="114" t="s">
        <v>0</v>
      </c>
      <c r="B4" s="130"/>
      <c r="C4" s="130"/>
      <c r="D4" s="130">
        <f>โปรแกรมคำนวณมาตรฐานขั้นพื้นฐาน!F3</f>
        <v>22.837089201877934</v>
      </c>
    </row>
    <row r="5" spans="1:4" ht="18.75">
      <c r="A5" s="115" t="s">
        <v>9</v>
      </c>
      <c r="C5" s="131">
        <f>โปรแกรมคำนวณมาตรฐานขั้นพื้นฐาน!F4</f>
        <v>4.1338028169014081</v>
      </c>
      <c r="D5" s="180"/>
    </row>
    <row r="6" spans="1:4" ht="18.75">
      <c r="A6" s="116" t="s">
        <v>10</v>
      </c>
      <c r="B6" s="131">
        <f>โปรแกรมคำนวณมาตรฐานขั้นพื้นฐาน!F5</f>
        <v>0.42253521126760563</v>
      </c>
      <c r="C6" s="180"/>
      <c r="D6" s="180"/>
    </row>
    <row r="7" spans="1:4" ht="18.75">
      <c r="A7" s="116" t="s">
        <v>11</v>
      </c>
      <c r="B7" s="131">
        <f>โปรแกรมคำนวณมาตรฐานขั้นพื้นฐาน!F6</f>
        <v>0.44366197183098594</v>
      </c>
      <c r="C7" s="180"/>
      <c r="D7" s="180"/>
    </row>
    <row r="8" spans="1:4" ht="37.5">
      <c r="A8" s="117" t="s">
        <v>14</v>
      </c>
      <c r="B8" s="131">
        <f>โปรแกรมคำนวณมาตรฐานขั้นพื้นฐาน!F7</f>
        <v>1</v>
      </c>
      <c r="C8" s="180"/>
      <c r="D8" s="180"/>
    </row>
    <row r="9" spans="1:4" ht="18.75">
      <c r="A9" s="116" t="s">
        <v>12</v>
      </c>
      <c r="B9" s="131">
        <f>โปรแกรมคำนวณมาตรฐานขั้นพื้นฐาน!F8</f>
        <v>0.74178403755868549</v>
      </c>
      <c r="C9" s="180"/>
      <c r="D9" s="180"/>
    </row>
    <row r="10" spans="1:4" ht="18.75">
      <c r="A10" s="116" t="s">
        <v>13</v>
      </c>
      <c r="B10" s="131">
        <f>โปรแกรมคำนวณมาตรฐานขั้นพื้นฐาน!F9</f>
        <v>0.7981220657276995</v>
      </c>
      <c r="C10" s="180"/>
      <c r="D10" s="180"/>
    </row>
    <row r="11" spans="1:4" ht="38.25" thickBot="1">
      <c r="A11" s="117" t="s">
        <v>15</v>
      </c>
      <c r="B11" s="131">
        <f>โปรแกรมคำนวณมาตรฐานขั้นพื้นฐาน!F10</f>
        <v>0.72769953051643199</v>
      </c>
      <c r="C11" s="180"/>
      <c r="D11" s="180"/>
    </row>
    <row r="12" spans="1:4" ht="21" customHeight="1">
      <c r="A12" s="118" t="s">
        <v>39</v>
      </c>
      <c r="C12" s="131">
        <f>โปรแกรมคำนวณมาตรฐานขั้นพื้นฐาน!F11</f>
        <v>4.5070422535211261</v>
      </c>
      <c r="D12" s="180"/>
    </row>
    <row r="13" spans="1:4" ht="17.25">
      <c r="A13" s="119" t="s">
        <v>16</v>
      </c>
      <c r="B13" s="131">
        <f>โปรแกรมคำนวณมาตรฐานขั้นพื้นฐาน!F12</f>
        <v>1.8779342723004695</v>
      </c>
      <c r="C13" s="180"/>
      <c r="D13" s="180"/>
    </row>
    <row r="14" spans="1:4" ht="17.25">
      <c r="A14" s="119" t="s">
        <v>17</v>
      </c>
      <c r="B14" s="131">
        <f>โปรแกรมคำนวณมาตรฐานขั้นพื้นฐาน!F13</f>
        <v>0.93896713615023475</v>
      </c>
      <c r="C14" s="180"/>
      <c r="D14" s="180"/>
    </row>
    <row r="15" spans="1:4" ht="17.25">
      <c r="A15" s="119" t="s">
        <v>18</v>
      </c>
      <c r="B15" s="131">
        <f>โปรแกรมคำนวณมาตรฐานขั้นพื้นฐาน!F14</f>
        <v>0.84507042253521125</v>
      </c>
      <c r="C15" s="180"/>
      <c r="D15" s="180"/>
    </row>
    <row r="16" spans="1:4" ht="17.25">
      <c r="A16" s="119" t="s">
        <v>19</v>
      </c>
      <c r="B16" s="131">
        <f>โปรแกรมคำนวณมาตรฐานขั้นพื้นฐาน!F15</f>
        <v>0.84507042253521125</v>
      </c>
      <c r="C16" s="180"/>
      <c r="D16" s="180"/>
    </row>
    <row r="17" spans="1:4" ht="33">
      <c r="A17" s="120" t="s">
        <v>30</v>
      </c>
      <c r="C17" s="131">
        <f>โปรแกรมคำนวณมาตรฐานขั้นพื้นฐาน!F16</f>
        <v>4.0938967136150239</v>
      </c>
      <c r="D17" s="180"/>
    </row>
    <row r="18" spans="1:4" ht="34.5">
      <c r="A18" s="121" t="s">
        <v>37</v>
      </c>
      <c r="B18" s="131">
        <f>โปรแกรมคำนวณมาตรฐานขั้นพื้นฐาน!F17</f>
        <v>1.6901408450704225</v>
      </c>
      <c r="C18" s="180"/>
      <c r="D18" s="180"/>
    </row>
    <row r="19" spans="1:4" ht="34.5">
      <c r="A19" s="121" t="s">
        <v>38</v>
      </c>
      <c r="B19" s="131">
        <f>โปรแกรมคำนวณมาตรฐานขั้นพื้นฐาน!F18</f>
        <v>0.82159624413145538</v>
      </c>
      <c r="C19" s="180"/>
      <c r="D19" s="180"/>
    </row>
    <row r="20" spans="1:4" ht="17.25">
      <c r="A20" s="119" t="s">
        <v>20</v>
      </c>
      <c r="B20" s="131">
        <f>โปรแกรมคำนวณมาตรฐานขั้นพื้นฐาน!F19</f>
        <v>0.82159624413145538</v>
      </c>
      <c r="C20" s="180"/>
      <c r="D20" s="180"/>
    </row>
    <row r="21" spans="1:4" ht="17.25">
      <c r="A21" s="119" t="s">
        <v>21</v>
      </c>
      <c r="B21" s="131">
        <f>โปรแกรมคำนวณมาตรฐานขั้นพื้นฐาน!F20</f>
        <v>0.76056338028169013</v>
      </c>
      <c r="C21" s="180"/>
      <c r="D21" s="180"/>
    </row>
    <row r="22" spans="1:4" ht="33">
      <c r="A22" s="120" t="s">
        <v>31</v>
      </c>
      <c r="C22" s="131">
        <f>โปรแกรมคำนวณมาตรฐานขั้นพื้นฐาน!F21</f>
        <v>3.892018779342723</v>
      </c>
      <c r="D22" s="180"/>
    </row>
    <row r="23" spans="1:4" ht="34.5">
      <c r="A23" s="121" t="s">
        <v>36</v>
      </c>
      <c r="B23" s="131">
        <f>โปรแกรมคำนวณมาตรฐานขั้นพื้นฐาน!F22</f>
        <v>1.596244131455399</v>
      </c>
      <c r="C23" s="180"/>
      <c r="D23" s="180"/>
    </row>
    <row r="24" spans="1:4" ht="17.25">
      <c r="A24" s="119" t="s">
        <v>22</v>
      </c>
      <c r="B24" s="131">
        <f>โปรแกรมคำนวณมาตรฐานขั้นพื้นฐาน!F23</f>
        <v>0.77464788732394363</v>
      </c>
      <c r="C24" s="180"/>
      <c r="D24" s="180"/>
    </row>
    <row r="25" spans="1:4" ht="17.25">
      <c r="A25" s="119" t="s">
        <v>23</v>
      </c>
      <c r="B25" s="131">
        <f>โปรแกรมคำนวณมาตรฐานขั้นพื้นฐาน!F24</f>
        <v>0.7699530516431925</v>
      </c>
      <c r="C25" s="180"/>
      <c r="D25" s="180"/>
    </row>
    <row r="26" spans="1:4" ht="17.25">
      <c r="A26" s="119" t="s">
        <v>24</v>
      </c>
      <c r="B26" s="131">
        <f>โปรแกรมคำนวณมาตรฐานขั้นพื้นฐาน!F25</f>
        <v>0.75117370892018787</v>
      </c>
      <c r="C26" s="180"/>
      <c r="D26" s="180"/>
    </row>
    <row r="27" spans="1:4" ht="16.5">
      <c r="A27" s="122" t="s">
        <v>25</v>
      </c>
      <c r="C27" s="131">
        <f>โปรแกรมคำนวณมาตรฐานขั้นพื้นฐาน!F26</f>
        <v>3.5999999999999996</v>
      </c>
      <c r="D27" s="180"/>
    </row>
    <row r="28" spans="1:4" ht="16.5">
      <c r="A28" s="123" t="s">
        <v>26</v>
      </c>
      <c r="B28" s="131">
        <f>โปรแกรมคำนวณมาตรฐานขั้นพื้นฐาน!F27</f>
        <v>0.6</v>
      </c>
      <c r="C28" s="180"/>
      <c r="D28" s="180"/>
    </row>
    <row r="29" spans="1:4" ht="16.5">
      <c r="A29" s="123" t="s">
        <v>27</v>
      </c>
      <c r="B29" s="131">
        <f>โปรแกรมคำนวณมาตรฐานขั้นพื้นฐาน!F28</f>
        <v>0.6</v>
      </c>
      <c r="C29" s="180"/>
      <c r="D29" s="180"/>
    </row>
    <row r="30" spans="1:4" ht="16.5">
      <c r="A30" s="123" t="s">
        <v>28</v>
      </c>
      <c r="B30" s="131">
        <f>โปรแกรมคำนวณมาตรฐานขั้นพื้นฐาน!F29</f>
        <v>1.6</v>
      </c>
      <c r="C30" s="180"/>
      <c r="D30" s="180"/>
    </row>
    <row r="31" spans="1:4" ht="16.5">
      <c r="A31" s="123" t="s">
        <v>29</v>
      </c>
      <c r="B31" s="131">
        <f>โปรแกรมคำนวณมาตรฐานขั้นพื้นฐาน!F30</f>
        <v>0.8</v>
      </c>
      <c r="C31" s="180"/>
      <c r="D31" s="180"/>
    </row>
    <row r="32" spans="1:4" ht="28.5">
      <c r="A32" s="124" t="s">
        <v>91</v>
      </c>
      <c r="C32" s="131">
        <f>โปรแกรมคำนวณมาตรฐานขั้นพื้นฐาน!F31</f>
        <v>2.6103286384976525</v>
      </c>
      <c r="D32" s="180"/>
    </row>
    <row r="33" spans="1:4" ht="17.25">
      <c r="A33" s="119" t="s">
        <v>32</v>
      </c>
      <c r="B33" s="131">
        <f>โปรแกรมคำนวณมาตรฐานขั้นพื้นฐาน!F32</f>
        <v>3.7558685446009391E-2</v>
      </c>
      <c r="C33" s="180"/>
      <c r="D33" s="180"/>
    </row>
    <row r="34" spans="1:4" ht="17.25">
      <c r="A34" s="119" t="s">
        <v>33</v>
      </c>
      <c r="B34" s="131">
        <f>โปรแกรมคำนวณมาตรฐานขั้นพื้นฐาน!F33</f>
        <v>0.84507042253521125</v>
      </c>
      <c r="C34" s="180"/>
      <c r="D34" s="180"/>
    </row>
    <row r="35" spans="1:4" ht="17.25">
      <c r="A35" s="119" t="s">
        <v>34</v>
      </c>
      <c r="B35" s="131">
        <f>โปรแกรมคำนวณมาตรฐานขั้นพื้นฐาน!F34</f>
        <v>0.83568075117370899</v>
      </c>
      <c r="C35" s="180"/>
      <c r="D35" s="180"/>
    </row>
    <row r="36" spans="1:4" ht="17.25">
      <c r="A36" s="119" t="s">
        <v>35</v>
      </c>
      <c r="B36" s="131">
        <f>โปรแกรมคำนวณมาตรฐานขั้นพื้นฐาน!F35</f>
        <v>0.892018779342723</v>
      </c>
      <c r="C36" s="180"/>
      <c r="D36" s="180"/>
    </row>
    <row r="37" spans="1:4" ht="16.5">
      <c r="A37" s="125" t="s">
        <v>46</v>
      </c>
      <c r="B37" s="130"/>
      <c r="C37" s="130"/>
      <c r="D37" s="130">
        <f>โปรแกรมคำนวณมาตรฐานขั้นพื้นฐาน!F36</f>
        <v>43.6</v>
      </c>
    </row>
    <row r="38" spans="1:4" ht="33">
      <c r="A38" s="120" t="s">
        <v>48</v>
      </c>
      <c r="C38" s="131">
        <f>โปรแกรมคำนวณมาตรฐานขั้นพื้นฐาน!F37</f>
        <v>9</v>
      </c>
      <c r="D38" s="180"/>
    </row>
    <row r="39" spans="1:4" ht="34.5">
      <c r="A39" s="121" t="s">
        <v>49</v>
      </c>
      <c r="B39" s="131">
        <f>โปรแกรมคำนวณมาตรฐานขั้นพื้นฐาน!F38</f>
        <v>1</v>
      </c>
      <c r="C39" s="180"/>
      <c r="D39" s="180"/>
    </row>
    <row r="40" spans="1:4" ht="34.5">
      <c r="A40" s="121" t="s">
        <v>50</v>
      </c>
      <c r="B40" s="131">
        <f>โปรแกรมคำนวณมาตรฐานขั้นพื้นฐาน!F39</f>
        <v>1</v>
      </c>
      <c r="C40" s="180"/>
      <c r="D40" s="180"/>
    </row>
    <row r="41" spans="1:4" ht="34.5">
      <c r="A41" s="121" t="s">
        <v>51</v>
      </c>
      <c r="B41" s="131">
        <f>โปรแกรมคำนวณมาตรฐานขั้นพื้นฐาน!F40</f>
        <v>1.5384615384615383</v>
      </c>
      <c r="C41" s="180"/>
      <c r="D41" s="180"/>
    </row>
    <row r="42" spans="1:4" ht="34.5">
      <c r="A42" s="121" t="s">
        <v>52</v>
      </c>
      <c r="B42" s="131">
        <f>โปรแกรมคำนวณมาตรฐานขั้นพื้นฐาน!F41</f>
        <v>1</v>
      </c>
      <c r="C42" s="180"/>
      <c r="D42" s="180"/>
    </row>
    <row r="43" spans="1:4" ht="34.5">
      <c r="A43" s="121" t="s">
        <v>53</v>
      </c>
      <c r="B43" s="131">
        <f>โปรแกรมคำนวณมาตรฐานขั้นพื้นฐาน!F42</f>
        <v>0.76923076923076916</v>
      </c>
      <c r="C43" s="180"/>
      <c r="D43" s="180"/>
    </row>
    <row r="44" spans="1:4" ht="34.5">
      <c r="A44" s="121" t="s">
        <v>54</v>
      </c>
      <c r="B44" s="131">
        <f>โปรแกรมคำนวณมาตรฐานขั้นพื้นฐาน!F43</f>
        <v>1</v>
      </c>
      <c r="C44" s="180"/>
      <c r="D44" s="180"/>
    </row>
    <row r="45" spans="1:4" ht="34.5">
      <c r="A45" s="121" t="s">
        <v>55</v>
      </c>
      <c r="B45" s="131">
        <f>โปรแกรมคำนวณมาตรฐานขั้นพื้นฐาน!F44</f>
        <v>0.69230769230769229</v>
      </c>
      <c r="C45" s="180"/>
      <c r="D45" s="180"/>
    </row>
    <row r="46" spans="1:4" ht="17.25">
      <c r="A46" s="119" t="s">
        <v>56</v>
      </c>
      <c r="B46" s="131">
        <f>โปรแกรมคำนวณมาตรฐานขั้นพื้นฐาน!F45</f>
        <v>1</v>
      </c>
      <c r="C46" s="180"/>
      <c r="D46" s="180"/>
    </row>
    <row r="47" spans="1:4" ht="17.25">
      <c r="A47" s="119" t="s">
        <v>57</v>
      </c>
      <c r="B47" s="131">
        <f>โปรแกรมคำนวณมาตรฐานขั้นพื้นฐาน!F46</f>
        <v>1</v>
      </c>
      <c r="C47" s="180"/>
      <c r="D47" s="180"/>
    </row>
    <row r="48" spans="1:4" ht="33.75">
      <c r="A48" s="120" t="s">
        <v>58</v>
      </c>
      <c r="C48" s="131">
        <f>โปรแกรมคำนวณมาตรฐานขั้นพื้นฐาน!F47</f>
        <v>9.1999999999999993</v>
      </c>
      <c r="D48" s="180"/>
    </row>
    <row r="49" spans="1:4" ht="17.25">
      <c r="A49" s="119" t="s">
        <v>59</v>
      </c>
      <c r="B49" s="131">
        <f>โปรแกรมคำนวณมาตรฐานขั้นพื้นฐาน!F48</f>
        <v>1</v>
      </c>
      <c r="C49" s="180"/>
      <c r="D49" s="180"/>
    </row>
    <row r="50" spans="1:4" ht="34.5">
      <c r="A50" s="121" t="s">
        <v>60</v>
      </c>
      <c r="B50" s="131">
        <f>โปรแกรมคำนวณมาตรฐานขั้นพื้นฐาน!F49</f>
        <v>2</v>
      </c>
      <c r="C50" s="180"/>
      <c r="D50" s="180"/>
    </row>
    <row r="51" spans="1:4" ht="34.5">
      <c r="A51" s="121" t="s">
        <v>61</v>
      </c>
      <c r="B51" s="131">
        <f>โปรแกรมคำนวณมาตรฐานขั้นพื้นฐาน!F50</f>
        <v>1.6</v>
      </c>
      <c r="C51" s="180"/>
      <c r="D51" s="180"/>
    </row>
    <row r="52" spans="1:4" ht="17.25">
      <c r="A52" s="119" t="s">
        <v>62</v>
      </c>
      <c r="B52" s="131">
        <f>โปรแกรมคำนวณมาตรฐานขั้นพื้นฐาน!F51</f>
        <v>1.6</v>
      </c>
      <c r="C52" s="180"/>
      <c r="D52" s="180"/>
    </row>
    <row r="53" spans="1:4" ht="17.25">
      <c r="A53" s="119" t="s">
        <v>63</v>
      </c>
      <c r="B53" s="131">
        <f>โปรแกรมคำนวณมาตรฐานขั้นพื้นฐาน!F52</f>
        <v>1</v>
      </c>
      <c r="C53" s="180"/>
      <c r="D53" s="180"/>
    </row>
    <row r="54" spans="1:4" ht="34.5">
      <c r="A54" s="121" t="s">
        <v>64</v>
      </c>
      <c r="B54" s="131">
        <f>โปรแกรมคำนวณมาตรฐานขั้นพื้นฐาน!F53</f>
        <v>2</v>
      </c>
      <c r="C54" s="180"/>
      <c r="D54" s="180"/>
    </row>
    <row r="55" spans="1:4" ht="33" customHeight="1">
      <c r="A55" s="120" t="s">
        <v>65</v>
      </c>
      <c r="C55" s="131">
        <f>โปรแกรมคำนวณมาตรฐานขั้นพื้นฐาน!F54</f>
        <v>3.6000000000000005</v>
      </c>
      <c r="D55" s="180"/>
    </row>
    <row r="56" spans="1:4" ht="17.25">
      <c r="A56" s="119" t="s">
        <v>66</v>
      </c>
      <c r="B56" s="131">
        <f>โปรแกรมคำนวณมาตรฐานขั้นพื้นฐาน!F55</f>
        <v>1.6</v>
      </c>
      <c r="C56" s="180"/>
      <c r="D56" s="180"/>
    </row>
    <row r="57" spans="1:4" ht="30.75" customHeight="1">
      <c r="A57" s="121" t="s">
        <v>67</v>
      </c>
      <c r="B57" s="131">
        <f>โปรแกรมคำนวณมาตรฐานขั้นพื้นฐาน!F56</f>
        <v>0.8</v>
      </c>
      <c r="C57" s="180"/>
      <c r="D57" s="180"/>
    </row>
    <row r="58" spans="1:4" ht="17.25">
      <c r="A58" s="119" t="s">
        <v>40</v>
      </c>
      <c r="B58" s="131">
        <f>โปรแกรมคำนวณมาตรฐานขั้นพื้นฐาน!F57</f>
        <v>1.2</v>
      </c>
      <c r="C58" s="180"/>
      <c r="D58" s="180"/>
    </row>
    <row r="59" spans="1:4" ht="33.75">
      <c r="A59" s="120" t="s">
        <v>68</v>
      </c>
      <c r="C59" s="131">
        <f>โปรแกรมคำนวณมาตรฐานขั้นพื้นฐาน!F58</f>
        <v>8.8000000000000007</v>
      </c>
      <c r="D59" s="180"/>
    </row>
    <row r="60" spans="1:4" ht="17.25">
      <c r="A60" s="119" t="s">
        <v>41</v>
      </c>
      <c r="B60" s="131">
        <f>โปรแกรมคำนวณมาตรฐานขั้นพื้นฐาน!F59</f>
        <v>2</v>
      </c>
      <c r="C60" s="180"/>
      <c r="D60" s="180"/>
    </row>
    <row r="61" spans="1:4" ht="34.5">
      <c r="A61" s="121" t="s">
        <v>69</v>
      </c>
      <c r="B61" s="131">
        <f>โปรแกรมคำนวณมาตรฐานขั้นพื้นฐาน!F60</f>
        <v>1.2</v>
      </c>
      <c r="C61" s="180"/>
      <c r="D61" s="180"/>
    </row>
    <row r="62" spans="1:4" ht="34.5" customHeight="1">
      <c r="A62" s="121" t="s">
        <v>70</v>
      </c>
      <c r="B62" s="131">
        <f>โปรแกรมคำนวณมาตรฐานขั้นพื้นฐาน!F61</f>
        <v>1</v>
      </c>
      <c r="C62" s="180"/>
      <c r="D62" s="180"/>
    </row>
    <row r="63" spans="1:4" ht="34.5">
      <c r="A63" s="121" t="s">
        <v>71</v>
      </c>
      <c r="B63" s="131">
        <f>โปรแกรมคำนวณมาตรฐานขั้นพื้นฐาน!F62</f>
        <v>1</v>
      </c>
      <c r="C63" s="180"/>
      <c r="D63" s="180"/>
    </row>
    <row r="64" spans="1:4" ht="34.5">
      <c r="A64" s="121" t="s">
        <v>72</v>
      </c>
      <c r="B64" s="131">
        <f>โปรแกรมคำนวณมาตรฐานขั้นพื้นฐาน!F63</f>
        <v>1.6</v>
      </c>
      <c r="C64" s="180"/>
      <c r="D64" s="180"/>
    </row>
    <row r="65" spans="1:4" ht="17.25">
      <c r="A65" s="119" t="s">
        <v>73</v>
      </c>
      <c r="B65" s="131">
        <f>โปรแกรมคำนวณมาตรฐานขั้นพื้นฐาน!F64</f>
        <v>2</v>
      </c>
      <c r="C65" s="180"/>
      <c r="D65" s="180"/>
    </row>
    <row r="66" spans="1:4" ht="33" customHeight="1">
      <c r="A66" s="120" t="s">
        <v>74</v>
      </c>
      <c r="C66" s="131">
        <f>โปรแกรมคำนวณมาตรฐานขั้นพื้นฐาน!F65</f>
        <v>8</v>
      </c>
      <c r="D66" s="180"/>
    </row>
    <row r="67" spans="1:4" ht="51.75" customHeight="1">
      <c r="A67" s="121" t="s">
        <v>75</v>
      </c>
      <c r="B67" s="131">
        <f>โปรแกรมคำนวณมาตรฐานขั้นพื้นฐาน!F66</f>
        <v>3.2</v>
      </c>
      <c r="C67" s="180"/>
      <c r="D67" s="180"/>
    </row>
    <row r="68" spans="1:4" ht="17.25">
      <c r="A68" s="119" t="s">
        <v>76</v>
      </c>
      <c r="B68" s="131">
        <f>โปรแกรมคำนวณมาตรฐานขั้นพื้นฐาน!F67</f>
        <v>2.4</v>
      </c>
      <c r="C68" s="180"/>
      <c r="D68" s="180"/>
    </row>
    <row r="69" spans="1:4" ht="33" customHeight="1">
      <c r="A69" s="121" t="s">
        <v>77</v>
      </c>
      <c r="B69" s="131">
        <f>โปรแกรมคำนวณมาตรฐานขั้นพื้นฐาน!F68</f>
        <v>2.4</v>
      </c>
      <c r="C69" s="180"/>
      <c r="D69" s="180"/>
    </row>
    <row r="70" spans="1:4" ht="33.75">
      <c r="A70" s="120" t="s">
        <v>78</v>
      </c>
      <c r="C70" s="131">
        <f>โปรแกรมคำนวณมาตรฐานขั้นพื้นฐาน!F69</f>
        <v>5</v>
      </c>
      <c r="D70" s="180"/>
    </row>
    <row r="71" spans="1:4" ht="17.25">
      <c r="A71" s="119" t="s">
        <v>42</v>
      </c>
      <c r="B71" s="131">
        <f>โปรแกรมคำนวณมาตรฐานขั้นพื้นฐาน!F70</f>
        <v>1</v>
      </c>
      <c r="C71" s="180"/>
      <c r="D71" s="180"/>
    </row>
    <row r="72" spans="1:4" ht="34.5">
      <c r="A72" s="121" t="s">
        <v>79</v>
      </c>
      <c r="B72" s="131">
        <f>โปรแกรมคำนวณมาตรฐานขั้นพื้นฐาน!F71</f>
        <v>1</v>
      </c>
      <c r="C72" s="180"/>
      <c r="D72" s="180"/>
    </row>
    <row r="73" spans="1:4" ht="34.5">
      <c r="A73" s="121" t="s">
        <v>80</v>
      </c>
      <c r="B73" s="131">
        <f>โปรแกรมคำนวณมาตรฐานขั้นพื้นฐาน!F72</f>
        <v>1</v>
      </c>
      <c r="C73" s="180"/>
      <c r="D73" s="180"/>
    </row>
    <row r="74" spans="1:4" ht="34.5">
      <c r="A74" s="121" t="s">
        <v>81</v>
      </c>
      <c r="B74" s="131">
        <f>โปรแกรมคำนวณมาตรฐานขั้นพื้นฐาน!F73</f>
        <v>0.5</v>
      </c>
      <c r="C74" s="180"/>
      <c r="D74" s="180"/>
    </row>
    <row r="75" spans="1:4" ht="34.5">
      <c r="A75" s="121" t="s">
        <v>82</v>
      </c>
      <c r="B75" s="131">
        <f>โปรแกรมคำนวณมาตรฐานขั้นพื้นฐาน!F74</f>
        <v>0.5</v>
      </c>
      <c r="C75" s="180"/>
      <c r="D75" s="180"/>
    </row>
    <row r="76" spans="1:4" ht="17.25">
      <c r="A76" s="119" t="s">
        <v>43</v>
      </c>
      <c r="B76" s="131">
        <f>โปรแกรมคำนวณมาตรฐานขั้นพื้นฐาน!F75</f>
        <v>1</v>
      </c>
      <c r="C76" s="180"/>
      <c r="D76" s="180"/>
    </row>
    <row r="77" spans="1:4" ht="16.5">
      <c r="A77" s="125" t="s">
        <v>45</v>
      </c>
      <c r="B77" s="130"/>
      <c r="C77" s="130"/>
      <c r="D77" s="130">
        <f>โปรแกรมคำนวณมาตรฐานขั้นพื้นฐาน!F76</f>
        <v>8</v>
      </c>
    </row>
    <row r="78" spans="1:4" ht="33">
      <c r="A78" s="120" t="s">
        <v>83</v>
      </c>
      <c r="C78" s="131">
        <f>โปรแกรมคำนวณมาตรฐานขั้นพื้นฐาน!F77</f>
        <v>8</v>
      </c>
      <c r="D78" s="180"/>
    </row>
    <row r="79" spans="1:4" ht="50.25" customHeight="1">
      <c r="A79" s="121" t="s">
        <v>84</v>
      </c>
      <c r="B79" s="131">
        <f>โปรแกรมคำนวณมาตรฐานขั้นพื้นฐาน!F78</f>
        <v>4</v>
      </c>
      <c r="C79" s="180"/>
      <c r="D79" s="180"/>
    </row>
    <row r="80" spans="1:4" ht="34.5">
      <c r="A80" s="121" t="s">
        <v>85</v>
      </c>
      <c r="B80" s="131">
        <f>โปรแกรมคำนวณมาตรฐานขั้นพื้นฐาน!F79</f>
        <v>4</v>
      </c>
      <c r="C80" s="180"/>
      <c r="D80" s="180"/>
    </row>
    <row r="81" spans="1:4" ht="17.25">
      <c r="A81" s="125" t="s">
        <v>47</v>
      </c>
      <c r="B81" s="130"/>
      <c r="C81" s="130"/>
      <c r="D81" s="130">
        <f>โปรแกรมคำนวณมาตรฐานขั้นพื้นฐาน!F80</f>
        <v>1</v>
      </c>
    </row>
    <row r="82" spans="1:4" ht="33">
      <c r="A82" s="120" t="s">
        <v>86</v>
      </c>
      <c r="C82" s="131">
        <f>โปรแกรมคำนวณมาตรฐานขั้นพื้นฐาน!F81</f>
        <v>1</v>
      </c>
      <c r="D82" s="180"/>
    </row>
    <row r="83" spans="1:4" ht="36.75" customHeight="1">
      <c r="A83" s="126" t="s">
        <v>88</v>
      </c>
      <c r="B83" s="131">
        <f>โปรแกรมคำนวณมาตรฐานขั้นพื้นฐาน!F82</f>
        <v>0.6</v>
      </c>
      <c r="C83" s="180"/>
      <c r="D83" s="180"/>
    </row>
    <row r="84" spans="1:4" ht="34.5">
      <c r="A84" s="126" t="s">
        <v>92</v>
      </c>
      <c r="B84" s="131">
        <f>โปรแกรมคำนวณมาตรฐานขั้นพื้นฐาน!F83</f>
        <v>0.4</v>
      </c>
      <c r="C84" s="180"/>
      <c r="D84" s="180"/>
    </row>
    <row r="85" spans="1:4" ht="16.5">
      <c r="A85" s="125" t="s">
        <v>44</v>
      </c>
      <c r="B85" s="130"/>
      <c r="C85" s="130"/>
      <c r="D85" s="130">
        <f>โปรแกรมคำนวณมาตรฐานขั้นพื้นฐาน!F84</f>
        <v>1</v>
      </c>
    </row>
    <row r="86" spans="1:4" ht="49.5">
      <c r="A86" s="120" t="s">
        <v>89</v>
      </c>
      <c r="C86" s="131">
        <f>โปรแกรมคำนวณมาตรฐานขั้นพื้นฐาน!F85</f>
        <v>1</v>
      </c>
      <c r="D86" s="180"/>
    </row>
    <row r="87" spans="1:4" ht="34.5">
      <c r="A87" s="126" t="s">
        <v>90</v>
      </c>
      <c r="B87" s="131">
        <f>โปรแกรมคำนวณมาตรฐานขั้นพื้นฐาน!F86</f>
        <v>0.6</v>
      </c>
      <c r="C87" s="180"/>
      <c r="D87" s="180"/>
    </row>
    <row r="88" spans="1:4" ht="17.25">
      <c r="A88" s="127" t="s">
        <v>87</v>
      </c>
      <c r="B88" s="131">
        <f>โปรแกรมคำนวณมาตรฐานขั้นพื้นฐาน!F87</f>
        <v>0.4</v>
      </c>
      <c r="C88" s="180"/>
      <c r="D88" s="180"/>
    </row>
    <row r="95" spans="1:4" ht="15">
      <c r="A95" s="181" t="s">
        <v>231</v>
      </c>
      <c r="B95" s="181"/>
      <c r="C95" s="181"/>
      <c r="D95" s="181"/>
    </row>
    <row r="96" spans="1:4" ht="23.25">
      <c r="A96" s="128" t="s">
        <v>214</v>
      </c>
      <c r="B96" s="133" t="s">
        <v>203</v>
      </c>
      <c r="C96" s="133" t="s">
        <v>155</v>
      </c>
      <c r="D96" s="133" t="s">
        <v>215</v>
      </c>
    </row>
    <row r="97" spans="1:4">
      <c r="A97" s="114" t="s">
        <v>0</v>
      </c>
      <c r="B97" s="130"/>
      <c r="C97" s="130"/>
      <c r="D97" s="130"/>
    </row>
    <row r="98" spans="1:4" ht="19.5" thickBot="1">
      <c r="A98" s="115" t="s">
        <v>9</v>
      </c>
      <c r="B98" s="131">
        <f>C5</f>
        <v>4.1338028169014081</v>
      </c>
      <c r="C98" s="131">
        <f>โปรแกรมคำนวณมาตรฐานขั้นพื้นฐาน!G4</f>
        <v>4</v>
      </c>
      <c r="D98" s="131" t="str">
        <f>โปรแกรมคำนวณมาตรฐานขั้นพื้นฐาน!H4</f>
        <v>ดีมาก</v>
      </c>
    </row>
    <row r="99" spans="1:4" ht="17.25">
      <c r="A99" s="118" t="s">
        <v>39</v>
      </c>
      <c r="B99" s="131">
        <f>C12</f>
        <v>4.5070422535211261</v>
      </c>
      <c r="C99" s="131">
        <f>โปรแกรมคำนวณมาตรฐานขั้นพื้นฐาน!G11</f>
        <v>5</v>
      </c>
      <c r="D99" s="131" t="str">
        <f>โปรแกรมคำนวณมาตรฐานขั้นพื้นฐาน!H11</f>
        <v>ดีเยี่ยม</v>
      </c>
    </row>
    <row r="100" spans="1:4" ht="33">
      <c r="A100" s="120" t="s">
        <v>30</v>
      </c>
      <c r="B100" s="131">
        <f>C17</f>
        <v>4.0938967136150239</v>
      </c>
      <c r="C100" s="131">
        <f>โปรแกรมคำนวณมาตรฐานขั้นพื้นฐาน!G16</f>
        <v>4</v>
      </c>
      <c r="D100" s="131" t="str">
        <f>โปรแกรมคำนวณมาตรฐานขั้นพื้นฐาน!H16</f>
        <v>ดีมาก</v>
      </c>
    </row>
    <row r="101" spans="1:4" ht="33">
      <c r="A101" s="120" t="s">
        <v>31</v>
      </c>
      <c r="B101" s="131">
        <f>C22</f>
        <v>3.892018779342723</v>
      </c>
      <c r="C101" s="131">
        <f>โปรแกรมคำนวณมาตรฐานขั้นพื้นฐาน!G21</f>
        <v>4</v>
      </c>
      <c r="D101" s="131" t="str">
        <f>โปรแกรมคำนวณมาตรฐานขั้นพื้นฐาน!H21</f>
        <v>ดีมาก</v>
      </c>
    </row>
    <row r="102" spans="1:4" ht="16.5">
      <c r="A102" s="122" t="s">
        <v>25</v>
      </c>
      <c r="B102" s="131">
        <f>C27</f>
        <v>3.5999999999999996</v>
      </c>
      <c r="C102" s="131">
        <f>โปรแกรมคำนวณมาตรฐานขั้นพื้นฐาน!G26</f>
        <v>3</v>
      </c>
      <c r="D102" s="131" t="str">
        <f>โปรแกรมคำนวณมาตรฐานขั้นพื้นฐาน!H26</f>
        <v>ดี</v>
      </c>
    </row>
    <row r="103" spans="1:4" ht="28.5">
      <c r="A103" s="124" t="s">
        <v>91</v>
      </c>
      <c r="B103" s="131">
        <f>C32</f>
        <v>2.6103286384976525</v>
      </c>
      <c r="C103" s="131">
        <f>โปรแกรมคำนวณมาตรฐานขั้นพื้นฐาน!G31</f>
        <v>2</v>
      </c>
      <c r="D103" s="131" t="str">
        <f>โปรแกรมคำนวณมาตรฐานขั้นพื้นฐาน!H31</f>
        <v>พอใช้</v>
      </c>
    </row>
    <row r="104" spans="1:4" ht="16.5">
      <c r="A104" s="125" t="s">
        <v>46</v>
      </c>
      <c r="B104" s="130"/>
      <c r="C104" s="130"/>
      <c r="D104" s="130"/>
    </row>
    <row r="105" spans="1:4" ht="33">
      <c r="A105" s="120" t="s">
        <v>48</v>
      </c>
      <c r="B105" s="131">
        <f>C38</f>
        <v>9</v>
      </c>
      <c r="C105" s="131">
        <f>โปรแกรมคำนวณมาตรฐานขั้นพื้นฐาน!G37</f>
        <v>5</v>
      </c>
      <c r="D105" s="131" t="str">
        <f>โปรแกรมคำนวณมาตรฐานขั้นพื้นฐาน!H37</f>
        <v>ดีเยี่ยม</v>
      </c>
    </row>
    <row r="106" spans="1:4" ht="33.75">
      <c r="A106" s="120" t="s">
        <v>58</v>
      </c>
      <c r="B106" s="131">
        <f>C48</f>
        <v>9.1999999999999993</v>
      </c>
      <c r="C106" s="131">
        <f>โปรแกรมคำนวณมาตรฐานขั้นพื้นฐาน!G47</f>
        <v>5</v>
      </c>
      <c r="D106" s="131" t="str">
        <f>โปรแกรมคำนวณมาตรฐานขั้นพื้นฐาน!H47</f>
        <v>ดีเยี่ยม</v>
      </c>
    </row>
    <row r="107" spans="1:4" ht="35.25" customHeight="1">
      <c r="A107" s="120" t="s">
        <v>232</v>
      </c>
      <c r="B107" s="131">
        <f>C55</f>
        <v>3.6000000000000005</v>
      </c>
      <c r="C107" s="131">
        <f>โปรแกรมคำนวณมาตรฐานขั้นพื้นฐาน!G54</f>
        <v>3</v>
      </c>
      <c r="D107" s="131" t="str">
        <f>โปรแกรมคำนวณมาตรฐานขั้นพื้นฐาน!H54</f>
        <v>ดี</v>
      </c>
    </row>
    <row r="108" spans="1:4" ht="33.75">
      <c r="A108" s="120" t="s">
        <v>68</v>
      </c>
      <c r="B108" s="131">
        <f>C59</f>
        <v>8.8000000000000007</v>
      </c>
      <c r="C108" s="131">
        <f>โปรแกรมคำนวณมาตรฐานขั้นพื้นฐาน!G58</f>
        <v>4</v>
      </c>
      <c r="D108" s="131" t="str">
        <f>โปรแกรมคำนวณมาตรฐานขั้นพื้นฐาน!H58</f>
        <v>ดีมาก</v>
      </c>
    </row>
    <row r="109" spans="1:4" ht="34.5" customHeight="1">
      <c r="A109" s="120" t="s">
        <v>74</v>
      </c>
      <c r="B109" s="131">
        <f>C66</f>
        <v>8</v>
      </c>
      <c r="C109" s="131">
        <f>โปรแกรมคำนวณมาตรฐานขั้นพื้นฐาน!G65</f>
        <v>4</v>
      </c>
      <c r="D109" s="131" t="str">
        <f>โปรแกรมคำนวณมาตรฐานขั้นพื้นฐาน!H65</f>
        <v>ดีมาก</v>
      </c>
    </row>
    <row r="110" spans="1:4" ht="33.75">
      <c r="A110" s="120" t="s">
        <v>78</v>
      </c>
      <c r="B110" s="131">
        <f>C70</f>
        <v>5</v>
      </c>
      <c r="C110" s="131">
        <f>โปรแกรมคำนวณมาตรฐานขั้นพื้นฐาน!G69</f>
        <v>5</v>
      </c>
      <c r="D110" s="131" t="str">
        <f>โปรแกรมคำนวณมาตรฐานขั้นพื้นฐาน!H69</f>
        <v>ดีเยี่ยม</v>
      </c>
    </row>
    <row r="111" spans="1:4" ht="16.5">
      <c r="A111" s="125" t="s">
        <v>45</v>
      </c>
      <c r="B111" s="130"/>
      <c r="C111" s="130"/>
      <c r="D111" s="130"/>
    </row>
    <row r="112" spans="1:4" ht="33">
      <c r="A112" s="120" t="s">
        <v>83</v>
      </c>
      <c r="B112" s="131">
        <f>C78</f>
        <v>8</v>
      </c>
      <c r="C112" s="131">
        <f>โปรแกรมคำนวณมาตรฐานขั้นพื้นฐาน!G77</f>
        <v>4</v>
      </c>
      <c r="D112" s="131" t="str">
        <f>โปรแกรมคำนวณมาตรฐานขั้นพื้นฐาน!H77</f>
        <v>ดีมาก</v>
      </c>
    </row>
    <row r="113" spans="1:4" ht="17.25">
      <c r="A113" s="125" t="s">
        <v>47</v>
      </c>
      <c r="B113" s="130"/>
      <c r="C113" s="130"/>
      <c r="D113" s="130"/>
    </row>
    <row r="114" spans="1:4" ht="33">
      <c r="A114" s="120" t="s">
        <v>86</v>
      </c>
      <c r="B114" s="131">
        <f>C82</f>
        <v>1</v>
      </c>
      <c r="C114" s="131">
        <f>โปรแกรมคำนวณมาตรฐานขั้นพื้นฐาน!G81</f>
        <v>1</v>
      </c>
      <c r="D114" s="131" t="str">
        <f>โปรแกรมคำนวณมาตรฐานขั้นพื้นฐาน!H81</f>
        <v>ปรับปรุง</v>
      </c>
    </row>
    <row r="115" spans="1:4" ht="16.5">
      <c r="A115" s="125" t="s">
        <v>44</v>
      </c>
      <c r="B115" s="130"/>
      <c r="C115" s="130"/>
      <c r="D115" s="130"/>
    </row>
    <row r="116" spans="1:4" ht="49.5">
      <c r="A116" s="120" t="s">
        <v>89</v>
      </c>
      <c r="B116" s="131">
        <f>C86</f>
        <v>1</v>
      </c>
      <c r="C116" s="131">
        <f>โปรแกรมคำนวณมาตรฐานขั้นพื้นฐาน!G85</f>
        <v>1</v>
      </c>
      <c r="D116" s="131" t="str">
        <f>โปรแกรมคำนวณมาตรฐานขั้นพื้นฐาน!H85</f>
        <v>ปรับปรุง</v>
      </c>
    </row>
    <row r="117" spans="1:4" ht="21">
      <c r="A117" s="129" t="s">
        <v>225</v>
      </c>
      <c r="B117" s="132">
        <f>โปรแกรมคำนวณมาตรฐานขั้นพื้นฐาน!F88</f>
        <v>76.437089201877939</v>
      </c>
      <c r="C117" s="132">
        <f>โปรแกรมคำนวณมาตรฐานขั้นพื้นฐาน!G88</f>
        <v>4</v>
      </c>
      <c r="D117" s="132" t="str">
        <f>โปรแกรมคำนวณมาตรฐานขั้นพื้นฐาน!H88</f>
        <v>ดีมาก</v>
      </c>
    </row>
  </sheetData>
  <sheetProtection password="CF7A" sheet="1" objects="1" scenarios="1"/>
  <mergeCells count="24">
    <mergeCell ref="A1:D1"/>
    <mergeCell ref="A95:D95"/>
    <mergeCell ref="C39:C47"/>
    <mergeCell ref="D38:D76"/>
    <mergeCell ref="C33:C36"/>
    <mergeCell ref="C28:C31"/>
    <mergeCell ref="C23:C26"/>
    <mergeCell ref="C18:C21"/>
    <mergeCell ref="C67:C69"/>
    <mergeCell ref="C60:C65"/>
    <mergeCell ref="C56:C58"/>
    <mergeCell ref="C49:C54"/>
    <mergeCell ref="A2:A3"/>
    <mergeCell ref="B2:D2"/>
    <mergeCell ref="C83:C84"/>
    <mergeCell ref="D82:D84"/>
    <mergeCell ref="C13:C16"/>
    <mergeCell ref="C6:C11"/>
    <mergeCell ref="D5:D36"/>
    <mergeCell ref="C87:C88"/>
    <mergeCell ref="D86:D88"/>
    <mergeCell ref="C79:C80"/>
    <mergeCell ref="D78:D80"/>
    <mergeCell ref="C71:C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องค์ประกอบ 8 ปฐมวัย</vt:lpstr>
      <vt:lpstr>โปรแกรมคำนวณมาตรฐานปฐมวัย</vt:lpstr>
      <vt:lpstr>ผลมาตรฐานปฐมวัย</vt:lpstr>
      <vt:lpstr>องค์ประกอบ 8 พื้นฐาน</vt:lpstr>
      <vt:lpstr>โปรแกรมคำนวณมาตรฐานขั้นพื้นฐาน</vt:lpstr>
      <vt:lpstr>ผลมาตรฐานขั้นพื้นฐาน</vt:lpstr>
      <vt:lpstr>โปรแกรมคำนวณมาตรฐานขั้นพื้นฐาน!Print_Area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loogpeth</dc:creator>
  <cp:lastModifiedBy>Windows User</cp:lastModifiedBy>
  <cp:lastPrinted>2013-09-17T17:45:22Z</cp:lastPrinted>
  <dcterms:created xsi:type="dcterms:W3CDTF">2013-04-26T00:06:41Z</dcterms:created>
  <dcterms:modified xsi:type="dcterms:W3CDTF">2014-03-10T02:10:40Z</dcterms:modified>
</cp:coreProperties>
</file>